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55" activeTab="0"/>
  </bookViews>
  <sheets>
    <sheet name="Worksheet" sheetId="1" r:id="rId1"/>
    <sheet name="Skills" sheetId="2" r:id="rId2"/>
    <sheet name="Treasure" sheetId="3" r:id="rId3"/>
    <sheet name="XP" sheetId="4" r:id="rId4"/>
    <sheet name="Tables" sheetId="5" r:id="rId5"/>
    <sheet name="Encounters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PC1">'Worksheet'!$B$2</definedName>
    <definedName name="PC1need">'XP'!$C$6</definedName>
    <definedName name="PC2">'Worksheet'!$B$6</definedName>
    <definedName name="PC2need">'XP'!$C$6</definedName>
    <definedName name="PC3">'Worksheet'!$B$10</definedName>
    <definedName name="PC4">'Worksheet'!$B$14</definedName>
    <definedName name="PC5">'Worksheet'!$B$18</definedName>
    <definedName name="PC6">'Worksheet'!$B$22</definedName>
    <definedName name="_xlnm.Print_Area" localSheetId="3">'XP'!$B$32:$AR$33</definedName>
  </definedNames>
  <calcPr fullCalcOnLoad="1"/>
</workbook>
</file>

<file path=xl/sharedStrings.xml><?xml version="1.0" encoding="utf-8"?>
<sst xmlns="http://schemas.openxmlformats.org/spreadsheetml/2006/main" count="343" uniqueCount="211">
  <si>
    <t>AC</t>
  </si>
  <si>
    <t>Flat-foot</t>
  </si>
  <si>
    <t>Combatant</t>
  </si>
  <si>
    <t>Party Roster</t>
  </si>
  <si>
    <t>Party Skills and Saves</t>
  </si>
  <si>
    <t>Untrained</t>
  </si>
  <si>
    <t>Appraise</t>
  </si>
  <si>
    <t>Bluff  *</t>
  </si>
  <si>
    <t>Diplomacy  *</t>
  </si>
  <si>
    <t>Disguise</t>
  </si>
  <si>
    <t>Forgery</t>
  </si>
  <si>
    <t>Gather Info.  *</t>
  </si>
  <si>
    <t>Hide</t>
  </si>
  <si>
    <t>Listen</t>
  </si>
  <si>
    <t>Move Silently</t>
  </si>
  <si>
    <t>Search</t>
  </si>
  <si>
    <t>Sense Motive</t>
  </si>
  <si>
    <t>Spot</t>
  </si>
  <si>
    <t>Use Rope</t>
  </si>
  <si>
    <t>Trained Only</t>
  </si>
  <si>
    <t>Decipher Script</t>
  </si>
  <si>
    <t>Disable Device</t>
  </si>
  <si>
    <t>Spellcraft</t>
  </si>
  <si>
    <t>K: Arcana</t>
  </si>
  <si>
    <t>Ability Scores</t>
  </si>
  <si>
    <t>Intelligence</t>
  </si>
  <si>
    <t>Wisdom</t>
  </si>
  <si>
    <t>Charisma</t>
  </si>
  <si>
    <t>Saves</t>
  </si>
  <si>
    <t>Fortitude</t>
  </si>
  <si>
    <t>Reflex</t>
  </si>
  <si>
    <t>Willpower</t>
  </si>
  <si>
    <t>Misc</t>
  </si>
  <si>
    <t>Outcast</t>
  </si>
  <si>
    <t>Lifestyle Level</t>
  </si>
  <si>
    <t>Total mod.</t>
  </si>
  <si>
    <t>Party Treasure</t>
  </si>
  <si>
    <t>Gems</t>
  </si>
  <si>
    <t>K: Religion</t>
  </si>
  <si>
    <t>K: Nature</t>
  </si>
  <si>
    <t>Average</t>
  </si>
  <si>
    <t>K: Local</t>
  </si>
  <si>
    <t xml:space="preserve">LVL </t>
  </si>
  <si>
    <t>#</t>
  </si>
  <si>
    <t>Total</t>
  </si>
  <si>
    <t>DM Notes:</t>
  </si>
  <si>
    <t>K: Planes</t>
  </si>
  <si>
    <t>K: Geography</t>
  </si>
  <si>
    <t>K: Nobility</t>
  </si>
  <si>
    <t>K: History</t>
  </si>
  <si>
    <t>K: Dungeon</t>
  </si>
  <si>
    <t>Day</t>
  </si>
  <si>
    <t>Month</t>
  </si>
  <si>
    <t>Date</t>
  </si>
  <si>
    <t>Year</t>
  </si>
  <si>
    <t>Sleight of Hand</t>
  </si>
  <si>
    <t>Init</t>
  </si>
  <si>
    <t>Difficulty:</t>
  </si>
  <si>
    <t>Easy</t>
  </si>
  <si>
    <t>EL lower than party</t>
  </si>
  <si>
    <t>11-30</t>
  </si>
  <si>
    <t>Easy/Med</t>
  </si>
  <si>
    <t>EL = Party, but easy</t>
  </si>
  <si>
    <t>31-80</t>
  </si>
  <si>
    <t>Challenging</t>
  </si>
  <si>
    <t>EL = party</t>
  </si>
  <si>
    <t>81-95</t>
  </si>
  <si>
    <t>Tough</t>
  </si>
  <si>
    <t>EL 1-4 levels higher than party</t>
  </si>
  <si>
    <t>96-00</t>
  </si>
  <si>
    <t>Very Hard</t>
  </si>
  <si>
    <t>EL = 5+ levels higher than party</t>
  </si>
  <si>
    <t>1-10</t>
  </si>
  <si>
    <t>1st</t>
  </si>
  <si>
    <t>2nd</t>
  </si>
  <si>
    <t>3rd</t>
  </si>
  <si>
    <t>4th</t>
  </si>
  <si>
    <t>Touch</t>
  </si>
  <si>
    <t>Heal</t>
  </si>
  <si>
    <t>5th</t>
  </si>
  <si>
    <t>Opponent</t>
  </si>
  <si>
    <t>Max</t>
  </si>
  <si>
    <t>Current</t>
  </si>
  <si>
    <t>Shift</t>
  </si>
  <si>
    <t>Watch/guard</t>
  </si>
  <si>
    <t>Jared</t>
  </si>
  <si>
    <t>Aurora</t>
  </si>
  <si>
    <t xml:space="preserve">Nona'Me </t>
  </si>
  <si>
    <t>Ahmad</t>
  </si>
  <si>
    <t>Abriel</t>
  </si>
  <si>
    <t>Nona'Me</t>
  </si>
  <si>
    <t>XP</t>
  </si>
  <si>
    <t>CR</t>
  </si>
  <si>
    <t>XPV</t>
  </si>
  <si>
    <t>creature</t>
  </si>
  <si>
    <t>Total XP</t>
  </si>
  <si>
    <t>Per Person</t>
  </si>
  <si>
    <t>Static XP</t>
  </si>
  <si>
    <t>Journal CP</t>
  </si>
  <si>
    <t>Role-play CP</t>
  </si>
  <si>
    <t>Darkest Before Dawn</t>
  </si>
  <si>
    <t>Prelude</t>
  </si>
  <si>
    <t>Sword of the Dales, Pt. 1</t>
  </si>
  <si>
    <t>Total CP</t>
  </si>
  <si>
    <t>% to Level</t>
  </si>
  <si>
    <t>Level</t>
  </si>
  <si>
    <t>Need to Level:</t>
  </si>
  <si>
    <t>CP Spent</t>
  </si>
  <si>
    <t>Party XP and CP</t>
  </si>
  <si>
    <t>Sword of the Dales, Pt 2</t>
  </si>
  <si>
    <t>Tables</t>
  </si>
  <si>
    <t>Encounters</t>
  </si>
  <si>
    <t>Random Weather</t>
  </si>
  <si>
    <t>01-70</t>
  </si>
  <si>
    <t>71-80</t>
  </si>
  <si>
    <t>81-90</t>
  </si>
  <si>
    <t>91-99</t>
  </si>
  <si>
    <t>100</t>
  </si>
  <si>
    <t>d%</t>
  </si>
  <si>
    <t>Weather</t>
  </si>
  <si>
    <t>Normal Weather</t>
  </si>
  <si>
    <t>Abnormal Weather</t>
  </si>
  <si>
    <t>Inclement Weather</t>
  </si>
  <si>
    <t>Storm</t>
  </si>
  <si>
    <t>Powerful Storm</t>
  </si>
  <si>
    <t>Cold, Calm</t>
  </si>
  <si>
    <t>Heat Wave (01-30) or cold snap (31-100)</t>
  </si>
  <si>
    <t>Cold Climate</t>
  </si>
  <si>
    <t>Precipitation</t>
  </si>
  <si>
    <t>Snowstorm</t>
  </si>
  <si>
    <t>Blizzard</t>
  </si>
  <si>
    <t>Temperate Climate</t>
  </si>
  <si>
    <t>Normal for season</t>
  </si>
  <si>
    <t>Heat wave (01-50) or cold snap (51-100)</t>
  </si>
  <si>
    <t>Precipitation (normal for season)</t>
  </si>
  <si>
    <t>Thunderstorm, snowstorm</t>
  </si>
  <si>
    <t>Windstorm, blizzard, hurricane, tornado</t>
  </si>
  <si>
    <t>Type of Area</t>
  </si>
  <si>
    <t>Desolate/wasteland</t>
  </si>
  <si>
    <t>Frontier/wilderness</t>
  </si>
  <si>
    <t>Verdant/civilized</t>
  </si>
  <si>
    <t>Heavily Traveled</t>
  </si>
  <si>
    <t>Chance / hour</t>
  </si>
  <si>
    <t>Chance of Wilderness Encounter</t>
  </si>
  <si>
    <t>Party Size</t>
  </si>
  <si>
    <t>Abriel &amp; Ahmad</t>
  </si>
  <si>
    <t>Oct</t>
  </si>
  <si>
    <t>D</t>
  </si>
  <si>
    <t>Euphoria Blues</t>
  </si>
  <si>
    <t>Spiderhaunt Woods II</t>
  </si>
  <si>
    <t>Spiderhaunt Woods I</t>
  </si>
  <si>
    <t>Spiderhaunt Woods III</t>
  </si>
  <si>
    <t>P</t>
  </si>
  <si>
    <t>Devil Box</t>
  </si>
  <si>
    <t>Dark Days in Welldale</t>
  </si>
  <si>
    <t>Tests of the Triad</t>
  </si>
  <si>
    <t>Putrescence</t>
  </si>
  <si>
    <t xml:space="preserve">Storm:  wind speeds are severe (30-50 mph) and visibility is cut by 3/4.  Storm lasts 2d4-1 hours.  </t>
  </si>
  <si>
    <t>penalty: -8 to spot, search, listen.  Ranged weapons impossible.  Candles, torches extinguished.  Protected flames 50% extinguiushed</t>
  </si>
  <si>
    <t>Duststorms:  d3 points of nonlethal damage per round to unprotected.  Also choke.  Scarf allows 10xCON rounds before choking.</t>
  </si>
  <si>
    <t>Thunderstorms:  Lighting is a hazard.  1 bolt per minute for 1-hour period.  Each bolt = (d10) d8's.  10% of thunderstorms have tornados</t>
  </si>
  <si>
    <t>Path to Justice Part I</t>
  </si>
  <si>
    <t>Path to Justice Part II</t>
  </si>
  <si>
    <t>Path to Justice Part III</t>
  </si>
  <si>
    <t>Chadranther's Bane Part III</t>
  </si>
  <si>
    <t>Chadranther's Bane Part II</t>
  </si>
  <si>
    <t>Chadranther's Bane Part I</t>
  </si>
  <si>
    <t>Refugees</t>
  </si>
  <si>
    <t>Zhentarim Legacy</t>
  </si>
  <si>
    <t>Zhentarim Legacy II</t>
  </si>
  <si>
    <t>Zhentarim Legacy III</t>
  </si>
  <si>
    <t>Homecoming Part I</t>
  </si>
  <si>
    <t>Magical Items</t>
  </si>
  <si>
    <t>Mundane items</t>
  </si>
  <si>
    <t>Make cards for:</t>
  </si>
  <si>
    <t>Cash</t>
  </si>
  <si>
    <t>Jewelry / Art</t>
  </si>
  <si>
    <t>Total Sale</t>
  </si>
  <si>
    <t xml:space="preserve">Total Sale Value: </t>
  </si>
  <si>
    <t>Items I have cards for</t>
  </si>
  <si>
    <t>Party</t>
  </si>
  <si>
    <t>Value</t>
  </si>
  <si>
    <t>Identify Costs (100g each)</t>
  </si>
  <si>
    <t>Scrolls</t>
  </si>
  <si>
    <t>Potions</t>
  </si>
  <si>
    <t>Identify costs (20gp each)</t>
  </si>
  <si>
    <t>Identify Costs</t>
  </si>
  <si>
    <t>regen</t>
  </si>
  <si>
    <t>Izal</t>
  </si>
  <si>
    <t>Nona'Me &amp; Boots</t>
  </si>
  <si>
    <t>Jared &amp; Aurora</t>
  </si>
  <si>
    <t>Sins of the Fathers</t>
  </si>
  <si>
    <t>City of the Dead Part I</t>
  </si>
  <si>
    <t xml:space="preserve">Turn (7) </t>
  </si>
  <si>
    <t>K: Engineering</t>
  </si>
  <si>
    <t>amulet</t>
  </si>
  <si>
    <t>Turn (6)</t>
  </si>
  <si>
    <t>x</t>
  </si>
  <si>
    <t>guard</t>
  </si>
  <si>
    <t>Lay Hands(36)</t>
  </si>
  <si>
    <t>tabard</t>
  </si>
  <si>
    <t>captain</t>
  </si>
  <si>
    <t>coin (x2)</t>
  </si>
  <si>
    <t>searing light</t>
  </si>
  <si>
    <t>June</t>
  </si>
  <si>
    <t>commander</t>
  </si>
  <si>
    <t>priest</t>
  </si>
  <si>
    <t>High priest</t>
  </si>
  <si>
    <t>f</t>
  </si>
  <si>
    <t>smite (2)</t>
  </si>
  <si>
    <t>str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</si>
</sst>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#,##0_);[Red]\-#,##0"/>
    <numFmt numFmtId="165" formatCode="#,##0_);[Red]#,##0"/>
    <numFmt numFmtId="166" formatCode="0.0"/>
    <numFmt numFmtId="167" formatCode="#,##0.0_);[Red]#,##0.0"/>
    <numFmt numFmtId="168" formatCode="\+#,##0.0_);[Red]\-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_);[Red]\-#,##0"/>
    <numFmt numFmtId="174" formatCode="[$-409]dddd\,\ mmmm\ dd\,\ yyyy"/>
    <numFmt numFmtId="175" formatCode="[$-409]mmmm\-yy;@"/>
    <numFmt numFmtId="176" formatCode="[$-409]mmmm\ d\,\ yyyy;@"/>
    <numFmt numFmtId="177" formatCode="m/d"/>
    <numFmt numFmtId="178" formatCode="[$-409]h:mm:ss\ AM/PM"/>
    <numFmt numFmtId="179" formatCode="mmm/dddd"/>
    <numFmt numFmtId="180" formatCode="mmm/dd"/>
    <numFmt numFmtId="181" formatCode="mmmmm/dd"/>
    <numFmt numFmtId="182" formatCode="mmmm/dd"/>
    <numFmt numFmtId="183" formatCode="mmmm\ dd"/>
    <numFmt numFmtId="184" formatCode="0.0%"/>
    <numFmt numFmtId="185" formatCode="0.000"/>
    <numFmt numFmtId="186" formatCode="#,##0;[Red]#,##0"/>
    <numFmt numFmtId="187" formatCode="[Red]\-#,##0"/>
    <numFmt numFmtId="188" formatCode="\(00000\)"/>
    <numFmt numFmtId="189" formatCode="\(#\)"/>
    <numFmt numFmtId="190" formatCode="m/d;@"/>
    <numFmt numFmtId="191" formatCode="mmmm\ \-\ dd\th"/>
    <numFmt numFmtId="192" formatCode="mmmm\ \-\ dd"/>
    <numFmt numFmtId="193" formatCode="00000"/>
    <numFmt numFmtId="194" formatCode="#,##0.0"/>
    <numFmt numFmtId="195" formatCode="m/d/yy;@"/>
    <numFmt numFmtId="196" formatCode="[Red]##,#0\ \-#,##0"/>
  </numFmts>
  <fonts count="66">
    <font>
      <sz val="10"/>
      <name val="Arial"/>
      <family val="0"/>
    </font>
    <font>
      <sz val="10"/>
      <name val="Centaur"/>
      <family val="1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6"/>
      <color indexed="16"/>
      <name val="Centaur"/>
      <family val="1"/>
    </font>
    <font>
      <sz val="10"/>
      <color indexed="12"/>
      <name val="Centaur"/>
      <family val="1"/>
    </font>
    <font>
      <sz val="10"/>
      <color indexed="17"/>
      <name val="Centaur"/>
      <family val="1"/>
    </font>
    <font>
      <b/>
      <sz val="10"/>
      <color indexed="16"/>
      <name val="Centaur"/>
      <family val="1"/>
    </font>
    <font>
      <b/>
      <sz val="10"/>
      <name val="Centaur"/>
      <family val="1"/>
    </font>
    <font>
      <sz val="10"/>
      <name val="High Tower Text"/>
      <family val="1"/>
    </font>
    <font>
      <sz val="10"/>
      <color indexed="12"/>
      <name val="High Tower Text"/>
      <family val="1"/>
    </font>
    <font>
      <b/>
      <sz val="10"/>
      <color indexed="16"/>
      <name val="High Tower Text"/>
      <family val="1"/>
    </font>
    <font>
      <sz val="10"/>
      <color indexed="16"/>
      <name val="High Tower Text"/>
      <family val="1"/>
    </font>
    <font>
      <sz val="10"/>
      <color indexed="17"/>
      <name val="High Tower Text"/>
      <family val="1"/>
    </font>
    <font>
      <b/>
      <sz val="10"/>
      <color indexed="17"/>
      <name val="High Tower Text"/>
      <family val="1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62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High Tower Text"/>
      <family val="1"/>
    </font>
    <font>
      <b/>
      <u val="single"/>
      <sz val="10"/>
      <color indexed="18"/>
      <name val="High Tower Text"/>
      <family val="1"/>
    </font>
    <font>
      <b/>
      <sz val="12"/>
      <color indexed="16"/>
      <name val="High Tower Text"/>
      <family val="1"/>
    </font>
    <font>
      <sz val="10"/>
      <color indexed="10"/>
      <name val="Centaur"/>
      <family val="1"/>
    </font>
    <font>
      <b/>
      <sz val="8"/>
      <color indexed="10"/>
      <name val="Arial"/>
      <family val="2"/>
    </font>
    <font>
      <sz val="10"/>
      <color indexed="18"/>
      <name val="Centaur"/>
      <family val="1"/>
    </font>
    <font>
      <b/>
      <sz val="12"/>
      <color indexed="62"/>
      <name val="Centaur"/>
      <family val="1"/>
    </font>
    <font>
      <b/>
      <sz val="10"/>
      <color indexed="18"/>
      <name val="Centaur"/>
      <family val="1"/>
    </font>
    <font>
      <b/>
      <sz val="12"/>
      <color indexed="18"/>
      <name val="Centaur"/>
      <family val="1"/>
    </font>
    <font>
      <sz val="12"/>
      <name val="Centaur"/>
      <family val="1"/>
    </font>
    <font>
      <b/>
      <sz val="8"/>
      <color indexed="18"/>
      <name val="Centaur"/>
      <family val="1"/>
    </font>
    <font>
      <b/>
      <sz val="10"/>
      <name val="High Tower Text"/>
      <family val="1"/>
    </font>
    <font>
      <b/>
      <sz val="10"/>
      <color indexed="9"/>
      <name val="Centaur"/>
      <family val="1"/>
    </font>
    <font>
      <b/>
      <sz val="16"/>
      <color indexed="62"/>
      <name val="Centaur"/>
      <family val="1"/>
    </font>
    <font>
      <b/>
      <sz val="9"/>
      <color indexed="9"/>
      <name val="Centaur"/>
      <family val="1"/>
    </font>
    <font>
      <b/>
      <sz val="9"/>
      <color indexed="17"/>
      <name val="Centaur"/>
      <family val="1"/>
    </font>
    <font>
      <sz val="9"/>
      <name val="Centaur"/>
      <family val="1"/>
    </font>
    <font>
      <sz val="9"/>
      <color indexed="16"/>
      <name val="Centaur"/>
      <family val="1"/>
    </font>
    <font>
      <sz val="9"/>
      <color indexed="17"/>
      <name val="Centaur"/>
      <family val="1"/>
    </font>
    <font>
      <sz val="9"/>
      <color indexed="12"/>
      <name val="Centaur"/>
      <family val="1"/>
    </font>
    <font>
      <b/>
      <sz val="9"/>
      <color indexed="18"/>
      <name val="Centaur"/>
      <family val="1"/>
    </font>
    <font>
      <b/>
      <sz val="9"/>
      <name val="Centaur"/>
      <family val="1"/>
    </font>
    <font>
      <sz val="9"/>
      <color indexed="10"/>
      <name val="Centaur"/>
      <family val="1"/>
    </font>
    <font>
      <sz val="8"/>
      <name val="Centaur"/>
      <family val="1"/>
    </font>
    <font>
      <b/>
      <sz val="8"/>
      <color indexed="62"/>
      <name val="Centaur"/>
      <family val="1"/>
    </font>
    <font>
      <b/>
      <sz val="8"/>
      <color indexed="9"/>
      <name val="Centaur"/>
      <family val="1"/>
    </font>
    <font>
      <b/>
      <sz val="8"/>
      <color indexed="20"/>
      <name val="Arial"/>
      <family val="2"/>
    </font>
    <font>
      <b/>
      <sz val="9"/>
      <color indexed="12"/>
      <name val="Centaur"/>
      <family val="1"/>
    </font>
    <font>
      <b/>
      <sz val="10"/>
      <color indexed="9"/>
      <name val="Arial"/>
      <family val="2"/>
    </font>
    <font>
      <b/>
      <sz val="14"/>
      <color indexed="1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8"/>
      <name val="Arial"/>
      <family val="2"/>
    </font>
    <font>
      <sz val="8"/>
      <color indexed="57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hair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medium"/>
      <right style="thin"/>
      <top style="hair"/>
      <bottom style="hair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49" fontId="1" fillId="0" borderId="0" xfId="23" applyNumberFormat="1" applyFont="1" applyFill="1" applyBorder="1" applyAlignment="1" applyProtection="1">
      <alignment/>
      <protection/>
    </xf>
    <xf numFmtId="173" fontId="1" fillId="0" borderId="0" xfId="23" applyNumberFormat="1" applyFont="1" applyFill="1" applyBorder="1" applyAlignment="1" applyProtection="1">
      <alignment/>
      <protection/>
    </xf>
    <xf numFmtId="173" fontId="1" fillId="0" borderId="0" xfId="23" applyNumberFormat="1" applyFont="1" applyFill="1" applyBorder="1" applyAlignment="1" applyProtection="1">
      <alignment horizontal="center"/>
      <protection/>
    </xf>
    <xf numFmtId="9" fontId="1" fillId="0" borderId="0" xfId="23" applyNumberFormat="1" applyFont="1" applyFill="1" applyBorder="1" applyAlignment="1" applyProtection="1">
      <alignment/>
      <protection/>
    </xf>
    <xf numFmtId="3" fontId="1" fillId="0" borderId="0" xfId="23" applyNumberFormat="1" applyFont="1" applyFill="1" applyBorder="1" applyAlignment="1" applyProtection="1">
      <alignment/>
      <protection/>
    </xf>
    <xf numFmtId="3" fontId="1" fillId="0" borderId="0" xfId="23" applyNumberFormat="1" applyFont="1" applyFill="1" applyBorder="1" applyAlignment="1" applyProtection="1">
      <alignment horizontal="center"/>
      <protection/>
    </xf>
    <xf numFmtId="1" fontId="1" fillId="0" borderId="0" xfId="23" applyNumberFormat="1" applyFont="1" applyFill="1" applyBorder="1" applyAlignment="1" applyProtection="1">
      <alignment/>
      <protection/>
    </xf>
    <xf numFmtId="49" fontId="8" fillId="0" borderId="0" xfId="23" applyNumberFormat="1" applyFont="1" applyFill="1" applyBorder="1" applyAlignment="1" applyProtection="1">
      <alignment horizontal="center"/>
      <protection/>
    </xf>
    <xf numFmtId="49" fontId="10" fillId="0" borderId="0" xfId="21" applyNumberFormat="1" applyFont="1" applyFill="1" applyBorder="1" applyAlignment="1" applyProtection="1">
      <alignment/>
      <protection/>
    </xf>
    <xf numFmtId="49" fontId="12" fillId="0" borderId="0" xfId="21" applyNumberFormat="1" applyFont="1" applyFill="1" applyBorder="1" applyAlignment="1" applyProtection="1">
      <alignment horizontal="center"/>
      <protection/>
    </xf>
    <xf numFmtId="166" fontId="11" fillId="0" borderId="1" xfId="21" applyNumberFormat="1" applyFont="1" applyFill="1" applyBorder="1" applyAlignment="1" applyProtection="1">
      <alignment horizontal="center"/>
      <protection/>
    </xf>
    <xf numFmtId="166" fontId="11" fillId="0" borderId="0" xfId="21" applyNumberFormat="1" applyFont="1" applyFill="1" applyBorder="1" applyAlignment="1" applyProtection="1">
      <alignment horizontal="center"/>
      <protection/>
    </xf>
    <xf numFmtId="49" fontId="13" fillId="0" borderId="2" xfId="21" applyNumberFormat="1" applyFont="1" applyFill="1" applyBorder="1" applyAlignment="1" applyProtection="1">
      <alignment/>
      <protection/>
    </xf>
    <xf numFmtId="164" fontId="14" fillId="0" borderId="2" xfId="21" applyNumberFormat="1" applyFont="1" applyFill="1" applyBorder="1" applyAlignment="1" applyProtection="1">
      <alignment horizontal="center"/>
      <protection/>
    </xf>
    <xf numFmtId="164" fontId="14" fillId="0" borderId="3" xfId="21" applyNumberFormat="1" applyFont="1" applyFill="1" applyBorder="1" applyAlignment="1" applyProtection="1">
      <alignment horizontal="center"/>
      <protection/>
    </xf>
    <xf numFmtId="164" fontId="14" fillId="0" borderId="4" xfId="21" applyNumberFormat="1" applyFont="1" applyFill="1" applyBorder="1" applyAlignment="1" applyProtection="1">
      <alignment horizontal="center"/>
      <protection/>
    </xf>
    <xf numFmtId="164" fontId="10" fillId="0" borderId="0" xfId="21" applyNumberFormat="1" applyFont="1" applyFill="1" applyBorder="1" applyAlignment="1" applyProtection="1">
      <alignment horizontal="center"/>
      <protection/>
    </xf>
    <xf numFmtId="49" fontId="13" fillId="0" borderId="5" xfId="21" applyNumberFormat="1" applyFont="1" applyFill="1" applyBorder="1" applyAlignment="1" applyProtection="1">
      <alignment/>
      <protection/>
    </xf>
    <xf numFmtId="164" fontId="14" fillId="0" borderId="6" xfId="21" applyNumberFormat="1" applyFont="1" applyFill="1" applyBorder="1" applyAlignment="1" applyProtection="1">
      <alignment horizontal="center"/>
      <protection/>
    </xf>
    <xf numFmtId="164" fontId="14" fillId="0" borderId="7" xfId="21" applyNumberFormat="1" applyFont="1" applyFill="1" applyBorder="1" applyAlignment="1" applyProtection="1">
      <alignment horizontal="center"/>
      <protection/>
    </xf>
    <xf numFmtId="164" fontId="14" fillId="0" borderId="8" xfId="21" applyNumberFormat="1" applyFont="1" applyFill="1" applyBorder="1" applyAlignment="1" applyProtection="1">
      <alignment horizontal="center"/>
      <protection/>
    </xf>
    <xf numFmtId="164" fontId="14" fillId="0" borderId="9" xfId="21" applyNumberFormat="1" applyFont="1" applyFill="1" applyBorder="1" applyAlignment="1" applyProtection="1">
      <alignment horizontal="center"/>
      <protection/>
    </xf>
    <xf numFmtId="49" fontId="13" fillId="0" borderId="10" xfId="21" applyNumberFormat="1" applyFont="1" applyFill="1" applyBorder="1" applyAlignment="1" applyProtection="1">
      <alignment/>
      <protection/>
    </xf>
    <xf numFmtId="164" fontId="14" fillId="0" borderId="11" xfId="21" applyNumberFormat="1" applyFont="1" applyFill="1" applyBorder="1" applyAlignment="1" applyProtection="1">
      <alignment horizontal="center"/>
      <protection/>
    </xf>
    <xf numFmtId="164" fontId="14" fillId="0" borderId="12" xfId="21" applyNumberFormat="1" applyFont="1" applyFill="1" applyBorder="1" applyAlignment="1" applyProtection="1">
      <alignment horizontal="center"/>
      <protection/>
    </xf>
    <xf numFmtId="164" fontId="14" fillId="0" borderId="13" xfId="21" applyNumberFormat="1" applyFont="1" applyFill="1" applyBorder="1" applyAlignment="1" applyProtection="1">
      <alignment horizontal="center"/>
      <protection/>
    </xf>
    <xf numFmtId="49" fontId="10" fillId="0" borderId="14" xfId="21" applyNumberFormat="1" applyFont="1" applyFill="1" applyBorder="1" applyAlignment="1" applyProtection="1">
      <alignment/>
      <protection/>
    </xf>
    <xf numFmtId="164" fontId="14" fillId="0" borderId="15" xfId="21" applyNumberFormat="1" applyFont="1" applyFill="1" applyBorder="1" applyAlignment="1" applyProtection="1">
      <alignment horizontal="center"/>
      <protection/>
    </xf>
    <xf numFmtId="164" fontId="14" fillId="0" borderId="16" xfId="21" applyNumberFormat="1" applyFont="1" applyFill="1" applyBorder="1" applyAlignment="1" applyProtection="1">
      <alignment horizontal="center"/>
      <protection/>
    </xf>
    <xf numFmtId="164" fontId="14" fillId="0" borderId="17" xfId="21" applyNumberFormat="1" applyFont="1" applyFill="1" applyBorder="1" applyAlignment="1" applyProtection="1">
      <alignment horizontal="center"/>
      <protection/>
    </xf>
    <xf numFmtId="164" fontId="14" fillId="0" borderId="18" xfId="21" applyNumberFormat="1" applyFont="1" applyFill="1" applyBorder="1" applyAlignment="1" applyProtection="1">
      <alignment horizontal="center"/>
      <protection/>
    </xf>
    <xf numFmtId="164" fontId="11" fillId="0" borderId="0" xfId="21" applyNumberFormat="1" applyFont="1" applyFill="1" applyBorder="1" applyAlignment="1" applyProtection="1">
      <alignment horizontal="center"/>
      <protection/>
    </xf>
    <xf numFmtId="49" fontId="13" fillId="0" borderId="19" xfId="21" applyNumberFormat="1" applyFont="1" applyFill="1" applyBorder="1" applyAlignment="1" applyProtection="1">
      <alignment/>
      <protection/>
    </xf>
    <xf numFmtId="165" fontId="14" fillId="0" borderId="20" xfId="21" applyNumberFormat="1" applyFont="1" applyFill="1" applyBorder="1" applyAlignment="1" applyProtection="1">
      <alignment horizontal="center"/>
      <protection/>
    </xf>
    <xf numFmtId="1" fontId="10" fillId="0" borderId="0" xfId="21" applyNumberFormat="1" applyFont="1" applyFill="1" applyBorder="1" applyAlignment="1" applyProtection="1">
      <alignment horizontal="center"/>
      <protection/>
    </xf>
    <xf numFmtId="164" fontId="14" fillId="0" borderId="21" xfId="21" applyNumberFormat="1" applyFont="1" applyFill="1" applyBorder="1" applyAlignment="1" applyProtection="1">
      <alignment horizontal="center"/>
      <protection/>
    </xf>
    <xf numFmtId="164" fontId="14" fillId="0" borderId="22" xfId="21" applyNumberFormat="1" applyFont="1" applyFill="1" applyBorder="1" applyAlignment="1" applyProtection="1">
      <alignment horizontal="center"/>
      <protection/>
    </xf>
    <xf numFmtId="165" fontId="14" fillId="0" borderId="8" xfId="21" applyNumberFormat="1" applyFont="1" applyFill="1" applyBorder="1" applyAlignment="1" applyProtection="1">
      <alignment horizontal="center"/>
      <protection/>
    </xf>
    <xf numFmtId="165" fontId="14" fillId="0" borderId="16" xfId="21" applyNumberFormat="1" applyFont="1" applyFill="1" applyBorder="1" applyAlignment="1" applyProtection="1">
      <alignment horizontal="center"/>
      <protection/>
    </xf>
    <xf numFmtId="49" fontId="10" fillId="0" borderId="0" xfId="21" applyNumberFormat="1" applyFont="1" applyFill="1" applyBorder="1" applyAlignment="1" applyProtection="1">
      <alignment horizontal="center"/>
      <protection/>
    </xf>
    <xf numFmtId="166" fontId="10" fillId="0" borderId="0" xfId="21" applyNumberFormat="1" applyFont="1" applyFill="1" applyBorder="1" applyAlignment="1" applyProtection="1">
      <alignment horizontal="center"/>
      <protection/>
    </xf>
    <xf numFmtId="164" fontId="15" fillId="0" borderId="10" xfId="21" applyNumberFormat="1" applyFont="1" applyFill="1" applyBorder="1" applyAlignment="1" applyProtection="1">
      <alignment horizontal="center"/>
      <protection/>
    </xf>
    <xf numFmtId="164" fontId="15" fillId="0" borderId="23" xfId="21" applyNumberFormat="1" applyFont="1" applyFill="1" applyBorder="1" applyAlignment="1" applyProtection="1">
      <alignment horizontal="center"/>
      <protection/>
    </xf>
    <xf numFmtId="164" fontId="15" fillId="0" borderId="13" xfId="21" applyNumberFormat="1" applyFont="1" applyFill="1" applyBorder="1" applyAlignment="1" applyProtection="1">
      <alignment horizontal="center"/>
      <protection/>
    </xf>
    <xf numFmtId="49" fontId="11" fillId="0" borderId="0" xfId="21" applyNumberFormat="1" applyFont="1" applyFill="1" applyBorder="1" applyAlignment="1" applyProtection="1">
      <alignment/>
      <protection/>
    </xf>
    <xf numFmtId="164" fontId="10" fillId="2" borderId="24" xfId="21" applyNumberFormat="1" applyFont="1" applyFill="1" applyBorder="1" applyAlignment="1" applyProtection="1">
      <alignment horizontal="center"/>
      <protection/>
    </xf>
    <xf numFmtId="164" fontId="10" fillId="2" borderId="25" xfId="21" applyNumberFormat="1" applyFont="1" applyFill="1" applyBorder="1" applyAlignment="1" applyProtection="1">
      <alignment horizontal="center"/>
      <protection/>
    </xf>
    <xf numFmtId="164" fontId="10" fillId="2" borderId="26" xfId="21" applyNumberFormat="1" applyFont="1" applyFill="1" applyBorder="1" applyAlignment="1" applyProtection="1">
      <alignment horizontal="center"/>
      <protection/>
    </xf>
    <xf numFmtId="1" fontId="10" fillId="2" borderId="27" xfId="21" applyNumberFormat="1" applyFont="1" applyFill="1" applyBorder="1" applyAlignment="1" applyProtection="1">
      <alignment horizontal="center"/>
      <protection/>
    </xf>
    <xf numFmtId="1" fontId="10" fillId="2" borderId="25" xfId="21" applyNumberFormat="1" applyFont="1" applyFill="1" applyBorder="1" applyAlignment="1" applyProtection="1">
      <alignment horizontal="center"/>
      <protection/>
    </xf>
    <xf numFmtId="1" fontId="10" fillId="2" borderId="26" xfId="21" applyNumberFormat="1" applyFont="1" applyFill="1" applyBorder="1" applyAlignment="1" applyProtection="1">
      <alignment horizontal="center"/>
      <protection/>
    </xf>
    <xf numFmtId="164" fontId="15" fillId="2" borderId="13" xfId="21" applyNumberFormat="1" applyFont="1" applyFill="1" applyBorder="1" applyAlignment="1" applyProtection="1">
      <alignment horizontal="center"/>
      <protection/>
    </xf>
    <xf numFmtId="49" fontId="15" fillId="0" borderId="28" xfId="21" applyNumberFormat="1" applyFont="1" applyFill="1" applyBorder="1" applyAlignment="1" applyProtection="1">
      <alignment/>
      <protection/>
    </xf>
    <xf numFmtId="49" fontId="15" fillId="0" borderId="1" xfId="21" applyNumberFormat="1" applyFont="1" applyFill="1" applyBorder="1" applyAlignment="1" applyProtection="1">
      <alignment/>
      <protection/>
    </xf>
    <xf numFmtId="49" fontId="15" fillId="0" borderId="19" xfId="21" applyNumberFormat="1" applyFont="1" applyFill="1" applyBorder="1" applyAlignment="1" applyProtection="1">
      <alignment/>
      <protection/>
    </xf>
    <xf numFmtId="166" fontId="11" fillId="2" borderId="1" xfId="21" applyNumberFormat="1" applyFont="1" applyFill="1" applyBorder="1" applyAlignment="1" applyProtection="1">
      <alignment horizontal="center"/>
      <protection/>
    </xf>
    <xf numFmtId="164" fontId="11" fillId="2" borderId="29" xfId="21" applyNumberFormat="1" applyFont="1" applyFill="1" applyBorder="1" applyAlignment="1" applyProtection="1">
      <alignment horizontal="center"/>
      <protection/>
    </xf>
    <xf numFmtId="166" fontId="11" fillId="2" borderId="30" xfId="21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49" fontId="22" fillId="0" borderId="0" xfId="0" applyNumberFormat="1" applyFont="1" applyFill="1" applyBorder="1" applyAlignment="1" applyProtection="1">
      <alignment/>
      <protection locked="0"/>
    </xf>
    <xf numFmtId="0" fontId="22" fillId="0" borderId="22" xfId="0" applyNumberFormat="1" applyFont="1" applyFill="1" applyBorder="1" applyAlignment="1" applyProtection="1">
      <alignment horizontal="center"/>
      <protection locked="0"/>
    </xf>
    <xf numFmtId="0" fontId="24" fillId="0" borderId="22" xfId="0" applyNumberFormat="1" applyFont="1" applyFill="1" applyBorder="1" applyAlignment="1" applyProtection="1">
      <alignment horizontal="center"/>
      <protection/>
    </xf>
    <xf numFmtId="0" fontId="22" fillId="0" borderId="22" xfId="0" applyNumberFormat="1" applyFont="1" applyFill="1" applyBorder="1" applyAlignment="1" applyProtection="1">
      <alignment horizontal="center"/>
      <protection/>
    </xf>
    <xf numFmtId="1" fontId="21" fillId="0" borderId="31" xfId="0" applyNumberFormat="1" applyFont="1" applyFill="1" applyBorder="1" applyAlignment="1" applyProtection="1">
      <alignment horizontal="center"/>
      <protection/>
    </xf>
    <xf numFmtId="0" fontId="22" fillId="0" borderId="32" xfId="0" applyNumberFormat="1" applyFont="1" applyFill="1" applyBorder="1" applyAlignment="1" applyProtection="1">
      <alignment horizontal="center"/>
      <protection/>
    </xf>
    <xf numFmtId="1" fontId="22" fillId="0" borderId="0" xfId="0" applyNumberFormat="1" applyFont="1" applyAlignment="1">
      <alignment/>
    </xf>
    <xf numFmtId="49" fontId="0" fillId="0" borderId="0" xfId="22" applyNumberFormat="1" applyFont="1" applyFill="1" applyBorder="1" applyAlignment="1" applyProtection="1">
      <alignment/>
      <protection/>
    </xf>
    <xf numFmtId="0" fontId="0" fillId="0" borderId="0" xfId="22" applyNumberFormat="1" applyFont="1" applyFill="1" applyBorder="1" applyAlignment="1" applyProtection="1">
      <alignment/>
      <protection/>
    </xf>
    <xf numFmtId="0" fontId="0" fillId="0" borderId="0" xfId="22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Border="1" applyAlignment="1" applyProtection="1">
      <alignment/>
      <protection locked="0"/>
    </xf>
    <xf numFmtId="164" fontId="14" fillId="0" borderId="33" xfId="21" applyNumberFormat="1" applyFont="1" applyFill="1" applyBorder="1" applyAlignment="1" applyProtection="1">
      <alignment horizontal="center"/>
      <protection/>
    </xf>
    <xf numFmtId="164" fontId="14" fillId="0" borderId="34" xfId="21" applyNumberFormat="1" applyFont="1" applyFill="1" applyBorder="1" applyAlignment="1" applyProtection="1">
      <alignment horizontal="center"/>
      <protection/>
    </xf>
    <xf numFmtId="164" fontId="14" fillId="0" borderId="35" xfId="21" applyNumberFormat="1" applyFont="1" applyFill="1" applyBorder="1" applyAlignment="1" applyProtection="1">
      <alignment horizontal="center"/>
      <protection/>
    </xf>
    <xf numFmtId="164" fontId="14" fillId="0" borderId="36" xfId="21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9" fontId="19" fillId="2" borderId="37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27" fillId="0" borderId="0" xfId="21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0" fontId="30" fillId="0" borderId="8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 applyProtection="1">
      <alignment horizontal="center"/>
      <protection/>
    </xf>
    <xf numFmtId="1" fontId="21" fillId="0" borderId="40" xfId="0" applyNumberFormat="1" applyFont="1" applyFill="1" applyBorder="1" applyAlignment="1" applyProtection="1">
      <alignment horizontal="center"/>
      <protection/>
    </xf>
    <xf numFmtId="1" fontId="20" fillId="0" borderId="41" xfId="0" applyNumberFormat="1" applyFont="1" applyFill="1" applyBorder="1" applyAlignment="1" applyProtection="1">
      <alignment horizontal="center"/>
      <protection/>
    </xf>
    <xf numFmtId="49" fontId="20" fillId="0" borderId="41" xfId="0" applyNumberFormat="1" applyFont="1" applyFill="1" applyBorder="1" applyAlignment="1" applyProtection="1">
      <alignment horizontal="center"/>
      <protection locked="0"/>
    </xf>
    <xf numFmtId="49" fontId="20" fillId="0" borderId="42" xfId="0" applyNumberFormat="1" applyFont="1" applyFill="1" applyBorder="1" applyAlignment="1" applyProtection="1">
      <alignment horizontal="center"/>
      <protection locked="0"/>
    </xf>
    <xf numFmtId="49" fontId="20" fillId="0" borderId="43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49" fontId="21" fillId="0" borderId="46" xfId="0" applyNumberFormat="1" applyFont="1" applyFill="1" applyBorder="1" applyAlignment="1" applyProtection="1">
      <alignment horizontal="center"/>
      <protection locked="0"/>
    </xf>
    <xf numFmtId="49" fontId="21" fillId="0" borderId="47" xfId="0" applyNumberFormat="1" applyFont="1" applyFill="1" applyBorder="1" applyAlignment="1" applyProtection="1">
      <alignment horizontal="center"/>
      <protection locked="0"/>
    </xf>
    <xf numFmtId="1" fontId="20" fillId="0" borderId="31" xfId="0" applyNumberFormat="1" applyFont="1" applyFill="1" applyBorder="1" applyAlignment="1" applyProtection="1">
      <alignment horizontal="left"/>
      <protection locked="0"/>
    </xf>
    <xf numFmtId="1" fontId="20" fillId="0" borderId="31" xfId="0" applyNumberFormat="1" applyFont="1" applyFill="1" applyBorder="1" applyAlignment="1" applyProtection="1">
      <alignment horizontal="left"/>
      <protection/>
    </xf>
    <xf numFmtId="1" fontId="31" fillId="0" borderId="31" xfId="0" applyNumberFormat="1" applyFont="1" applyFill="1" applyBorder="1" applyAlignment="1" applyProtection="1">
      <alignment horizontal="left"/>
      <protection/>
    </xf>
    <xf numFmtId="1" fontId="20" fillId="0" borderId="0" xfId="0" applyNumberFormat="1" applyFont="1" applyFill="1" applyBorder="1" applyAlignment="1" applyProtection="1">
      <alignment horizontal="left"/>
      <protection locked="0"/>
    </xf>
    <xf numFmtId="1" fontId="20" fillId="0" borderId="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 locked="0"/>
    </xf>
    <xf numFmtId="1" fontId="20" fillId="0" borderId="47" xfId="0" applyNumberFormat="1" applyFont="1" applyFill="1" applyBorder="1" applyAlignment="1" applyProtection="1">
      <alignment horizontal="left"/>
      <protection locked="0"/>
    </xf>
    <xf numFmtId="49" fontId="20" fillId="0" borderId="47" xfId="0" applyNumberFormat="1" applyFont="1" applyFill="1" applyBorder="1" applyAlignment="1" applyProtection="1">
      <alignment horizontal="left"/>
      <protection locked="0"/>
    </xf>
    <xf numFmtId="0" fontId="32" fillId="2" borderId="45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/>
    </xf>
    <xf numFmtId="0" fontId="32" fillId="2" borderId="38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2" fillId="0" borderId="4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49" xfId="21" applyNumberFormat="1" applyFont="1" applyFill="1" applyBorder="1" applyAlignment="1" applyProtection="1">
      <alignment horizontal="center" shrinkToFit="1"/>
      <protection/>
    </xf>
    <xf numFmtId="0" fontId="11" fillId="0" borderId="50" xfId="21" applyNumberFormat="1" applyFont="1" applyFill="1" applyBorder="1" applyAlignment="1" applyProtection="1">
      <alignment horizontal="center" shrinkToFit="1"/>
      <protection/>
    </xf>
    <xf numFmtId="0" fontId="11" fillId="0" borderId="51" xfId="21" applyNumberFormat="1" applyFont="1" applyFill="1" applyBorder="1" applyAlignment="1" applyProtection="1">
      <alignment horizontal="center" shrinkToFit="1"/>
      <protection/>
    </xf>
    <xf numFmtId="0" fontId="11" fillId="0" borderId="52" xfId="21" applyNumberFormat="1" applyFont="1" applyFill="1" applyBorder="1" applyAlignment="1" applyProtection="1">
      <alignment horizontal="center" shrinkToFit="1"/>
      <protection/>
    </xf>
    <xf numFmtId="0" fontId="24" fillId="0" borderId="22" xfId="0" applyNumberFormat="1" applyFont="1" applyFill="1" applyBorder="1" applyAlignment="1" applyProtection="1">
      <alignment horizontal="center"/>
      <protection locked="0"/>
    </xf>
    <xf numFmtId="0" fontId="22" fillId="0" borderId="53" xfId="0" applyNumberFormat="1" applyFont="1" applyFill="1" applyBorder="1" applyAlignment="1" applyProtection="1">
      <alignment horizontal="center"/>
      <protection locked="0"/>
    </xf>
    <xf numFmtId="0" fontId="22" fillId="0" borderId="54" xfId="0" applyNumberFormat="1" applyFont="1" applyFill="1" applyBorder="1" applyAlignment="1" applyProtection="1">
      <alignment horizontal="center"/>
      <protection locked="0"/>
    </xf>
    <xf numFmtId="0" fontId="22" fillId="0" borderId="55" xfId="0" applyNumberFormat="1" applyFont="1" applyFill="1" applyBorder="1" applyAlignment="1" applyProtection="1">
      <alignment horizontal="center"/>
      <protection locked="0"/>
    </xf>
    <xf numFmtId="49" fontId="38" fillId="0" borderId="0" xfId="21" applyNumberFormat="1" applyFont="1" applyFill="1" applyBorder="1" applyAlignment="1" applyProtection="1">
      <alignment/>
      <protection/>
    </xf>
    <xf numFmtId="3" fontId="1" fillId="2" borderId="56" xfId="23" applyNumberFormat="1" applyFont="1" applyFill="1" applyBorder="1" applyAlignment="1" applyProtection="1">
      <alignment/>
      <protection/>
    </xf>
    <xf numFmtId="1" fontId="1" fillId="0" borderId="8" xfId="23" applyNumberFormat="1" applyFont="1" applyFill="1" applyBorder="1" applyAlignment="1" applyProtection="1">
      <alignment horizontal="center"/>
      <protection/>
    </xf>
    <xf numFmtId="0" fontId="1" fillId="0" borderId="8" xfId="23" applyNumberFormat="1" applyFont="1" applyFill="1" applyBorder="1" applyAlignment="1" applyProtection="1">
      <alignment horizontal="center"/>
      <protection/>
    </xf>
    <xf numFmtId="1" fontId="1" fillId="0" borderId="9" xfId="23" applyNumberFormat="1" applyFont="1" applyFill="1" applyBorder="1" applyAlignment="1" applyProtection="1">
      <alignment horizontal="center"/>
      <protection/>
    </xf>
    <xf numFmtId="1" fontId="1" fillId="0" borderId="0" xfId="23" applyNumberFormat="1" applyFont="1" applyFill="1" applyBorder="1" applyAlignment="1" applyProtection="1">
      <alignment horizontal="center"/>
      <protection/>
    </xf>
    <xf numFmtId="3" fontId="9" fillId="2" borderId="57" xfId="23" applyNumberFormat="1" applyFont="1" applyFill="1" applyBorder="1" applyAlignment="1" applyProtection="1">
      <alignment/>
      <protection/>
    </xf>
    <xf numFmtId="184" fontId="7" fillId="0" borderId="0" xfId="23" applyNumberFormat="1" applyFont="1" applyFill="1" applyBorder="1" applyAlignment="1" applyProtection="1">
      <alignment horizontal="center"/>
      <protection/>
    </xf>
    <xf numFmtId="49" fontId="1" fillId="0" borderId="0" xfId="23" applyNumberFormat="1" applyFont="1" applyFill="1" applyBorder="1" applyAlignment="1" applyProtection="1">
      <alignment wrapText="1"/>
      <protection/>
    </xf>
    <xf numFmtId="1" fontId="1" fillId="0" borderId="0" xfId="23" applyNumberFormat="1" applyFont="1" applyFill="1" applyBorder="1" applyAlignment="1" applyProtection="1">
      <alignment wrapText="1"/>
      <protection/>
    </xf>
    <xf numFmtId="49" fontId="8" fillId="0" borderId="0" xfId="23" applyNumberFormat="1" applyFont="1" applyFill="1" applyBorder="1" applyAlignment="1" applyProtection="1">
      <alignment horizontal="center" wrapText="1"/>
      <protection/>
    </xf>
    <xf numFmtId="173" fontId="1" fillId="0" borderId="0" xfId="23" applyNumberFormat="1" applyFont="1" applyFill="1" applyBorder="1" applyAlignment="1" applyProtection="1">
      <alignment wrapText="1"/>
      <protection/>
    </xf>
    <xf numFmtId="173" fontId="1" fillId="0" borderId="0" xfId="23" applyNumberFormat="1" applyFont="1" applyFill="1" applyBorder="1" applyAlignment="1" applyProtection="1">
      <alignment horizontal="center" wrapText="1"/>
      <protection/>
    </xf>
    <xf numFmtId="173" fontId="39" fillId="3" borderId="58" xfId="23" applyNumberFormat="1" applyFont="1" applyFill="1" applyBorder="1" applyAlignment="1" applyProtection="1">
      <alignment horizontal="center" wrapText="1"/>
      <protection/>
    </xf>
    <xf numFmtId="173" fontId="39" fillId="3" borderId="59" xfId="23" applyNumberFormat="1" applyFont="1" applyFill="1" applyBorder="1" applyAlignment="1" applyProtection="1">
      <alignment horizontal="center" wrapText="1"/>
      <protection/>
    </xf>
    <xf numFmtId="49" fontId="40" fillId="0" borderId="60" xfId="23" applyNumberFormat="1" applyFont="1" applyFill="1" applyBorder="1" applyAlignment="1" applyProtection="1">
      <alignment horizontal="center"/>
      <protection/>
    </xf>
    <xf numFmtId="49" fontId="40" fillId="4" borderId="0" xfId="23" applyNumberFormat="1" applyFont="1" applyFill="1" applyBorder="1" applyAlignment="1" applyProtection="1">
      <alignment horizontal="center"/>
      <protection/>
    </xf>
    <xf numFmtId="49" fontId="8" fillId="4" borderId="0" xfId="23" applyNumberFormat="1" applyFont="1" applyFill="1" applyBorder="1" applyAlignment="1" applyProtection="1">
      <alignment horizontal="center"/>
      <protection/>
    </xf>
    <xf numFmtId="49" fontId="1" fillId="4" borderId="0" xfId="23" applyNumberFormat="1" applyFont="1" applyFill="1" applyBorder="1" applyAlignment="1" applyProtection="1">
      <alignment/>
      <protection/>
    </xf>
    <xf numFmtId="173" fontId="41" fillId="4" borderId="0" xfId="23" applyNumberFormat="1" applyFont="1" applyFill="1" applyBorder="1" applyAlignment="1" applyProtection="1">
      <alignment horizontal="center"/>
      <protection/>
    </xf>
    <xf numFmtId="173" fontId="42" fillId="2" borderId="58" xfId="23" applyNumberFormat="1" applyFont="1" applyFill="1" applyBorder="1" applyAlignment="1" applyProtection="1">
      <alignment horizontal="center" wrapText="1"/>
      <protection/>
    </xf>
    <xf numFmtId="173" fontId="42" fillId="2" borderId="59" xfId="23" applyNumberFormat="1" applyFont="1" applyFill="1" applyBorder="1" applyAlignment="1" applyProtection="1">
      <alignment horizontal="center" wrapText="1"/>
      <protection/>
    </xf>
    <xf numFmtId="173" fontId="42" fillId="2" borderId="58" xfId="23" applyNumberFormat="1" applyFont="1" applyFill="1" applyBorder="1" applyAlignment="1" applyProtection="1">
      <alignment horizontal="center"/>
      <protection/>
    </xf>
    <xf numFmtId="1" fontId="43" fillId="0" borderId="0" xfId="23" applyNumberFormat="1" applyFont="1" applyFill="1" applyBorder="1" applyAlignment="1" applyProtection="1">
      <alignment/>
      <protection/>
    </xf>
    <xf numFmtId="49" fontId="43" fillId="0" borderId="0" xfId="23" applyNumberFormat="1" applyFont="1" applyFill="1" applyBorder="1" applyAlignment="1" applyProtection="1">
      <alignment/>
      <protection/>
    </xf>
    <xf numFmtId="49" fontId="43" fillId="0" borderId="61" xfId="23" applyNumberFormat="1" applyFont="1" applyFill="1" applyBorder="1" applyAlignment="1" applyProtection="1">
      <alignment/>
      <protection/>
    </xf>
    <xf numFmtId="3" fontId="43" fillId="2" borderId="62" xfId="23" applyNumberFormat="1" applyFont="1" applyFill="1" applyBorder="1" applyAlignment="1" applyProtection="1">
      <alignment horizontal="center"/>
      <protection/>
    </xf>
    <xf numFmtId="176" fontId="44" fillId="0" borderId="7" xfId="23" applyNumberFormat="1" applyFont="1" applyFill="1" applyBorder="1" applyAlignment="1" applyProtection="1">
      <alignment horizontal="left"/>
      <protection/>
    </xf>
    <xf numFmtId="3" fontId="45" fillId="2" borderId="9" xfId="23" applyNumberFormat="1" applyFont="1" applyFill="1" applyBorder="1" applyAlignment="1" applyProtection="1">
      <alignment horizontal="center"/>
      <protection/>
    </xf>
    <xf numFmtId="3" fontId="45" fillId="4" borderId="0" xfId="23" applyNumberFormat="1" applyFont="1" applyFill="1" applyBorder="1" applyAlignment="1" applyProtection="1">
      <alignment horizontal="center"/>
      <protection/>
    </xf>
    <xf numFmtId="3" fontId="45" fillId="2" borderId="45" xfId="23" applyNumberFormat="1" applyFont="1" applyFill="1" applyBorder="1" applyAlignment="1" applyProtection="1">
      <alignment horizontal="center"/>
      <protection/>
    </xf>
    <xf numFmtId="3" fontId="46" fillId="0" borderId="63" xfId="23" applyNumberFormat="1" applyFont="1" applyFill="1" applyBorder="1" applyAlignment="1" applyProtection="1">
      <alignment horizontal="center" wrapText="1"/>
      <protection/>
    </xf>
    <xf numFmtId="3" fontId="46" fillId="0" borderId="45" xfId="23" applyNumberFormat="1" applyFont="1" applyFill="1" applyBorder="1" applyAlignment="1" applyProtection="1">
      <alignment horizontal="center" wrapText="1"/>
      <protection/>
    </xf>
    <xf numFmtId="3" fontId="46" fillId="0" borderId="45" xfId="23" applyNumberFormat="1" applyFont="1" applyFill="1" applyBorder="1" applyAlignment="1" applyProtection="1">
      <alignment horizontal="center"/>
      <protection/>
    </xf>
    <xf numFmtId="3" fontId="46" fillId="0" borderId="64" xfId="23" applyNumberFormat="1" applyFont="1" applyFill="1" applyBorder="1" applyAlignment="1" applyProtection="1">
      <alignment horizontal="center"/>
      <protection/>
    </xf>
    <xf numFmtId="3" fontId="46" fillId="0" borderId="48" xfId="23" applyNumberFormat="1" applyFont="1" applyFill="1" applyBorder="1" applyAlignment="1" applyProtection="1">
      <alignment horizontal="center"/>
      <protection/>
    </xf>
    <xf numFmtId="3" fontId="45" fillId="2" borderId="8" xfId="23" applyNumberFormat="1" applyFont="1" applyFill="1" applyBorder="1" applyAlignment="1" applyProtection="1">
      <alignment horizontal="center"/>
      <protection/>
    </xf>
    <xf numFmtId="3" fontId="46" fillId="0" borderId="65" xfId="23" applyNumberFormat="1" applyFont="1" applyFill="1" applyBorder="1" applyAlignment="1" applyProtection="1">
      <alignment horizontal="center" wrapText="1"/>
      <protection/>
    </xf>
    <xf numFmtId="3" fontId="46" fillId="0" borderId="8" xfId="23" applyNumberFormat="1" applyFont="1" applyFill="1" applyBorder="1" applyAlignment="1" applyProtection="1">
      <alignment horizontal="center" wrapText="1"/>
      <protection/>
    </xf>
    <xf numFmtId="3" fontId="46" fillId="0" borderId="8" xfId="23" applyNumberFormat="1" applyFont="1" applyFill="1" applyBorder="1" applyAlignment="1" applyProtection="1">
      <alignment horizontal="center"/>
      <protection/>
    </xf>
    <xf numFmtId="3" fontId="46" fillId="0" borderId="66" xfId="23" applyNumberFormat="1" applyFont="1" applyFill="1" applyBorder="1" applyAlignment="1" applyProtection="1">
      <alignment horizontal="center"/>
      <protection/>
    </xf>
    <xf numFmtId="49" fontId="43" fillId="0" borderId="56" xfId="23" applyNumberFormat="1" applyFont="1" applyFill="1" applyBorder="1" applyAlignment="1" applyProtection="1">
      <alignment/>
      <protection/>
    </xf>
    <xf numFmtId="3" fontId="43" fillId="2" borderId="9" xfId="23" applyNumberFormat="1" applyFont="1" applyFill="1" applyBorder="1" applyAlignment="1" applyProtection="1">
      <alignment horizontal="center"/>
      <protection/>
    </xf>
    <xf numFmtId="49" fontId="47" fillId="0" borderId="11" xfId="23" applyNumberFormat="1" applyFont="1" applyFill="1" applyBorder="1" applyAlignment="1" applyProtection="1">
      <alignment/>
      <protection/>
    </xf>
    <xf numFmtId="3" fontId="48" fillId="2" borderId="13" xfId="23" applyNumberFormat="1" applyFont="1" applyFill="1" applyBorder="1" applyAlignment="1" applyProtection="1">
      <alignment horizontal="center"/>
      <protection/>
    </xf>
    <xf numFmtId="3" fontId="45" fillId="2" borderId="3" xfId="23" applyNumberFormat="1" applyFont="1" applyFill="1" applyBorder="1" applyAlignment="1" applyProtection="1">
      <alignment horizontal="center"/>
      <protection/>
    </xf>
    <xf numFmtId="3" fontId="49" fillId="0" borderId="46" xfId="23" applyNumberFormat="1" applyFont="1" applyFill="1" applyBorder="1" applyAlignment="1" applyProtection="1">
      <alignment horizontal="center" wrapText="1"/>
      <protection/>
    </xf>
    <xf numFmtId="3" fontId="49" fillId="0" borderId="3" xfId="23" applyNumberFormat="1" applyFont="1" applyFill="1" applyBorder="1" applyAlignment="1" applyProtection="1">
      <alignment horizontal="center" wrapText="1"/>
      <protection/>
    </xf>
    <xf numFmtId="3" fontId="49" fillId="0" borderId="3" xfId="23" applyNumberFormat="1" applyFont="1" applyFill="1" applyBorder="1" applyAlignment="1" applyProtection="1">
      <alignment horizontal="center"/>
      <protection/>
    </xf>
    <xf numFmtId="3" fontId="49" fillId="0" borderId="22" xfId="23" applyNumberFormat="1" applyFont="1" applyFill="1" applyBorder="1" applyAlignment="1" applyProtection="1">
      <alignment horizontal="center"/>
      <protection/>
    </xf>
    <xf numFmtId="3" fontId="46" fillId="0" borderId="67" xfId="23" applyNumberFormat="1" applyFont="1" applyFill="1" applyBorder="1" applyAlignment="1" applyProtection="1">
      <alignment horizontal="center" wrapText="1"/>
      <protection/>
    </xf>
    <xf numFmtId="3" fontId="46" fillId="0" borderId="48" xfId="23" applyNumberFormat="1" applyFont="1" applyFill="1" applyBorder="1" applyAlignment="1" applyProtection="1">
      <alignment horizontal="center" wrapText="1"/>
      <protection/>
    </xf>
    <xf numFmtId="3" fontId="46" fillId="0" borderId="68" xfId="23" applyNumberFormat="1" applyFont="1" applyFill="1" applyBorder="1" applyAlignment="1" applyProtection="1">
      <alignment horizontal="center"/>
      <protection/>
    </xf>
    <xf numFmtId="3" fontId="49" fillId="0" borderId="69" xfId="23" applyNumberFormat="1" applyFont="1" applyFill="1" applyBorder="1" applyAlignment="1" applyProtection="1">
      <alignment horizontal="center" wrapText="1"/>
      <protection/>
    </xf>
    <xf numFmtId="3" fontId="49" fillId="0" borderId="70" xfId="23" applyNumberFormat="1" applyFont="1" applyFill="1" applyBorder="1" applyAlignment="1" applyProtection="1">
      <alignment horizontal="center" wrapText="1"/>
      <protection/>
    </xf>
    <xf numFmtId="3" fontId="49" fillId="0" borderId="70" xfId="23" applyNumberFormat="1" applyFont="1" applyFill="1" applyBorder="1" applyAlignment="1" applyProtection="1">
      <alignment horizontal="center"/>
      <protection/>
    </xf>
    <xf numFmtId="3" fontId="49" fillId="0" borderId="44" xfId="23" applyNumberFormat="1" applyFont="1" applyFill="1" applyBorder="1" applyAlignment="1" applyProtection="1">
      <alignment horizontal="center"/>
      <protection/>
    </xf>
    <xf numFmtId="3" fontId="45" fillId="2" borderId="38" xfId="23" applyNumberFormat="1" applyFont="1" applyFill="1" applyBorder="1" applyAlignment="1" applyProtection="1">
      <alignment horizontal="center"/>
      <protection/>
    </xf>
    <xf numFmtId="49" fontId="5" fillId="0" borderId="0" xfId="23" applyNumberFormat="1" applyFont="1" applyFill="1" applyBorder="1" applyAlignment="1" applyProtection="1">
      <alignment/>
      <protection/>
    </xf>
    <xf numFmtId="3" fontId="9" fillId="0" borderId="0" xfId="23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3" fontId="1" fillId="0" borderId="73" xfId="0" applyNumberFormat="1" applyFont="1" applyBorder="1" applyAlignment="1">
      <alignment horizontal="center"/>
    </xf>
    <xf numFmtId="3" fontId="1" fillId="0" borderId="62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7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0" fontId="9" fillId="0" borderId="75" xfId="0" applyFont="1" applyBorder="1" applyAlignment="1">
      <alignment horizontal="center"/>
    </xf>
    <xf numFmtId="3" fontId="9" fillId="0" borderId="72" xfId="23" applyNumberFormat="1" applyFont="1" applyFill="1" applyBorder="1" applyAlignment="1" applyProtection="1">
      <alignment horizontal="center"/>
      <protection/>
    </xf>
    <xf numFmtId="0" fontId="9" fillId="0" borderId="76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49" fontId="1" fillId="0" borderId="16" xfId="23" applyNumberFormat="1" applyFont="1" applyFill="1" applyBorder="1" applyAlignment="1" applyProtection="1">
      <alignment/>
      <protection/>
    </xf>
    <xf numFmtId="49" fontId="1" fillId="0" borderId="18" xfId="23" applyNumberFormat="1" applyFont="1" applyFill="1" applyBorder="1" applyAlignment="1" applyProtection="1">
      <alignment/>
      <protection/>
    </xf>
    <xf numFmtId="3" fontId="1" fillId="2" borderId="76" xfId="23" applyNumberFormat="1" applyFont="1" applyFill="1" applyBorder="1" applyAlignment="1" applyProtection="1">
      <alignment/>
      <protection/>
    </xf>
    <xf numFmtId="1" fontId="9" fillId="0" borderId="75" xfId="23" applyNumberFormat="1" applyFont="1" applyFill="1" applyBorder="1" applyAlignment="1" applyProtection="1">
      <alignment horizontal="center"/>
      <protection/>
    </xf>
    <xf numFmtId="1" fontId="9" fillId="0" borderId="77" xfId="23" applyNumberFormat="1" applyFont="1" applyFill="1" applyBorder="1" applyAlignment="1" applyProtection="1">
      <alignment horizontal="center"/>
      <protection/>
    </xf>
    <xf numFmtId="49" fontId="9" fillId="0" borderId="77" xfId="23" applyNumberFormat="1" applyFont="1" applyFill="1" applyBorder="1" applyAlignment="1" applyProtection="1">
      <alignment horizontal="center"/>
      <protection/>
    </xf>
    <xf numFmtId="49" fontId="9" fillId="0" borderId="72" xfId="23" applyNumberFormat="1" applyFont="1" applyFill="1" applyBorder="1" applyAlignment="1" applyProtection="1">
      <alignment horizontal="center"/>
      <protection/>
    </xf>
    <xf numFmtId="3" fontId="6" fillId="2" borderId="15" xfId="23" applyNumberFormat="1" applyFont="1" applyFill="1" applyBorder="1" applyAlignment="1" applyProtection="1">
      <alignment/>
      <protection/>
    </xf>
    <xf numFmtId="0" fontId="1" fillId="0" borderId="16" xfId="23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4" fillId="0" borderId="78" xfId="0" applyFont="1" applyBorder="1" applyAlignment="1">
      <alignment/>
    </xf>
    <xf numFmtId="0" fontId="34" fillId="0" borderId="78" xfId="0" applyFont="1" applyBorder="1" applyAlignment="1">
      <alignment horizontal="center"/>
    </xf>
    <xf numFmtId="0" fontId="22" fillId="0" borderId="78" xfId="0" applyFont="1" applyBorder="1" applyAlignment="1">
      <alignment/>
    </xf>
    <xf numFmtId="0" fontId="22" fillId="0" borderId="78" xfId="0" applyFont="1" applyBorder="1" applyAlignment="1">
      <alignment horizontal="center"/>
    </xf>
    <xf numFmtId="9" fontId="48" fillId="2" borderId="13" xfId="23" applyNumberFormat="1" applyFont="1" applyFill="1" applyBorder="1" applyAlignment="1" applyProtection="1">
      <alignment horizontal="center"/>
      <protection/>
    </xf>
    <xf numFmtId="184" fontId="7" fillId="0" borderId="0" xfId="23" applyNumberFormat="1" applyFont="1" applyFill="1" applyBorder="1" applyAlignment="1" applyProtection="1">
      <alignment/>
      <protection/>
    </xf>
    <xf numFmtId="173" fontId="9" fillId="0" borderId="0" xfId="23" applyNumberFormat="1" applyFont="1" applyFill="1" applyBorder="1" applyAlignment="1" applyProtection="1">
      <alignment/>
      <protection/>
    </xf>
    <xf numFmtId="173" fontId="9" fillId="0" borderId="0" xfId="23" applyNumberFormat="1" applyFont="1" applyFill="1" applyBorder="1" applyAlignment="1" applyProtection="1">
      <alignment horizontal="center"/>
      <protection/>
    </xf>
    <xf numFmtId="49" fontId="33" fillId="0" borderId="0" xfId="23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79" xfId="23" applyNumberFormat="1" applyFont="1" applyFill="1" applyBorder="1" applyAlignment="1" applyProtection="1">
      <alignment/>
      <protection/>
    </xf>
    <xf numFmtId="173" fontId="9" fillId="0" borderId="80" xfId="23" applyNumberFormat="1" applyFont="1" applyFill="1" applyBorder="1" applyAlignment="1" applyProtection="1">
      <alignment/>
      <protection/>
    </xf>
    <xf numFmtId="173" fontId="9" fillId="0" borderId="79" xfId="23" applyNumberFormat="1" applyFont="1" applyFill="1" applyBorder="1" applyAlignment="1" applyProtection="1">
      <alignment/>
      <protection/>
    </xf>
    <xf numFmtId="49" fontId="1" fillId="0" borderId="80" xfId="23" applyNumberFormat="1" applyFont="1" applyFill="1" applyBorder="1" applyAlignment="1" applyProtection="1">
      <alignment/>
      <protection/>
    </xf>
    <xf numFmtId="0" fontId="1" fillId="0" borderId="80" xfId="0" applyFont="1" applyBorder="1" applyAlignment="1">
      <alignment/>
    </xf>
    <xf numFmtId="0" fontId="1" fillId="0" borderId="59" xfId="0" applyFont="1" applyBorder="1" applyAlignment="1">
      <alignment/>
    </xf>
    <xf numFmtId="0" fontId="9" fillId="0" borderId="80" xfId="0" applyFont="1" applyBorder="1" applyAlignment="1">
      <alignment/>
    </xf>
    <xf numFmtId="49" fontId="1" fillId="0" borderId="59" xfId="23" applyNumberFormat="1" applyFont="1" applyFill="1" applyBorder="1" applyAlignment="1" applyProtection="1">
      <alignment/>
      <protection/>
    </xf>
    <xf numFmtId="49" fontId="1" fillId="0" borderId="66" xfId="23" applyNumberFormat="1" applyFont="1" applyFill="1" applyBorder="1" applyAlignment="1" applyProtection="1">
      <alignment horizontal="center"/>
      <protection/>
    </xf>
    <xf numFmtId="49" fontId="1" fillId="0" borderId="64" xfId="23" applyNumberFormat="1" applyFont="1" applyFill="1" applyBorder="1" applyAlignment="1" applyProtection="1">
      <alignment horizontal="center"/>
      <protection/>
    </xf>
    <xf numFmtId="49" fontId="1" fillId="0" borderId="44" xfId="23" applyNumberFormat="1" applyFont="1" applyFill="1" applyBorder="1" applyAlignment="1" applyProtection="1">
      <alignment horizontal="center"/>
      <protection/>
    </xf>
    <xf numFmtId="0" fontId="20" fillId="0" borderId="78" xfId="0" applyFont="1" applyBorder="1" applyAlignment="1">
      <alignment/>
    </xf>
    <xf numFmtId="0" fontId="20" fillId="0" borderId="78" xfId="0" applyFont="1" applyBorder="1" applyAlignment="1">
      <alignment horizontal="center"/>
    </xf>
    <xf numFmtId="3" fontId="1" fillId="2" borderId="81" xfId="23" applyNumberFormat="1" applyFont="1" applyFill="1" applyBorder="1" applyAlignment="1" applyProtection="1">
      <alignment/>
      <protection/>
    </xf>
    <xf numFmtId="49" fontId="1" fillId="0" borderId="0" xfId="23" applyNumberFormat="1" applyFont="1" applyFill="1" applyBorder="1" applyAlignment="1" applyProtection="1">
      <alignment horizontal="center"/>
      <protection/>
    </xf>
    <xf numFmtId="0" fontId="1" fillId="0" borderId="82" xfId="23" applyNumberFormat="1" applyFont="1" applyFill="1" applyBorder="1" applyAlignment="1" applyProtection="1">
      <alignment horizontal="right"/>
      <protection/>
    </xf>
    <xf numFmtId="49" fontId="22" fillId="0" borderId="68" xfId="0" applyNumberFormat="1" applyFont="1" applyBorder="1" applyAlignment="1">
      <alignment horizontal="center"/>
    </xf>
    <xf numFmtId="49" fontId="22" fillId="0" borderId="66" xfId="0" applyNumberFormat="1" applyFont="1" applyBorder="1" applyAlignment="1">
      <alignment horizontal="center"/>
    </xf>
    <xf numFmtId="49" fontId="22" fillId="0" borderId="83" xfId="0" applyNumberFormat="1" applyFont="1" applyBorder="1" applyAlignment="1">
      <alignment horizontal="center"/>
    </xf>
    <xf numFmtId="0" fontId="46" fillId="0" borderId="8" xfId="23" applyNumberFormat="1" applyFont="1" applyFill="1" applyBorder="1" applyAlignment="1" applyProtection="1">
      <alignment horizontal="center" wrapText="1"/>
      <protection/>
    </xf>
    <xf numFmtId="0" fontId="46" fillId="0" borderId="8" xfId="23" applyNumberFormat="1" applyFont="1" applyFill="1" applyBorder="1" applyAlignment="1" applyProtection="1">
      <alignment horizontal="center"/>
      <protection/>
    </xf>
    <xf numFmtId="0" fontId="46" fillId="0" borderId="66" xfId="23" applyNumberFormat="1" applyFont="1" applyFill="1" applyBorder="1" applyAlignment="1" applyProtection="1">
      <alignment horizontal="center"/>
      <protection/>
    </xf>
    <xf numFmtId="0" fontId="32" fillId="2" borderId="48" xfId="0" applyFont="1" applyFill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30" fillId="5" borderId="48" xfId="0" applyFont="1" applyFill="1" applyBorder="1" applyAlignment="1">
      <alignment horizontal="center"/>
    </xf>
    <xf numFmtId="49" fontId="50" fillId="0" borderId="0" xfId="23" applyNumberFormat="1" applyFont="1" applyFill="1" applyBorder="1" applyAlignment="1" applyProtection="1">
      <alignment wrapText="1"/>
      <protection/>
    </xf>
    <xf numFmtId="49" fontId="51" fillId="0" borderId="0" xfId="23" applyNumberFormat="1" applyFont="1" applyFill="1" applyBorder="1" applyAlignment="1" applyProtection="1">
      <alignment horizontal="center"/>
      <protection/>
    </xf>
    <xf numFmtId="49" fontId="51" fillId="4" borderId="0" xfId="23" applyNumberFormat="1" applyFont="1" applyFill="1" applyBorder="1" applyAlignment="1" applyProtection="1">
      <alignment horizontal="center"/>
      <protection/>
    </xf>
    <xf numFmtId="173" fontId="52" fillId="3" borderId="59" xfId="23" applyNumberFormat="1" applyFont="1" applyFill="1" applyBorder="1" applyAlignment="1" applyProtection="1">
      <alignment horizontal="center" wrapText="1"/>
      <protection/>
    </xf>
    <xf numFmtId="173" fontId="52" fillId="3" borderId="58" xfId="23" applyNumberFormat="1" applyFont="1" applyFill="1" applyBorder="1" applyAlignment="1" applyProtection="1">
      <alignment horizontal="center" wrapText="1"/>
      <protection/>
    </xf>
    <xf numFmtId="1" fontId="50" fillId="0" borderId="0" xfId="23" applyNumberFormat="1" applyFont="1" applyFill="1" applyBorder="1" applyAlignment="1" applyProtection="1">
      <alignment wrapText="1"/>
      <protection/>
    </xf>
    <xf numFmtId="195" fontId="52" fillId="3" borderId="58" xfId="23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/>
    </xf>
    <xf numFmtId="1" fontId="53" fillId="0" borderId="31" xfId="0" applyNumberFormat="1" applyFont="1" applyFill="1" applyBorder="1" applyAlignment="1" applyProtection="1">
      <alignment horizontal="left"/>
      <protection/>
    </xf>
    <xf numFmtId="3" fontId="54" fillId="0" borderId="66" xfId="23" applyNumberFormat="1" applyFont="1" applyFill="1" applyBorder="1" applyAlignment="1" applyProtection="1">
      <alignment horizontal="center"/>
      <protection/>
    </xf>
    <xf numFmtId="49" fontId="21" fillId="0" borderId="47" xfId="0" applyNumberFormat="1" applyFont="1" applyFill="1" applyBorder="1" applyAlignment="1" applyProtection="1">
      <alignment horizontal="right"/>
      <protection locked="0"/>
    </xf>
    <xf numFmtId="1" fontId="1" fillId="0" borderId="45" xfId="23" applyNumberFormat="1" applyFont="1" applyFill="1" applyBorder="1" applyAlignment="1" applyProtection="1">
      <alignment horizontal="center"/>
      <protection/>
    </xf>
    <xf numFmtId="0" fontId="1" fillId="0" borderId="45" xfId="23" applyNumberFormat="1" applyFont="1" applyFill="1" applyBorder="1" applyAlignment="1" applyProtection="1">
      <alignment horizontal="center"/>
      <protection/>
    </xf>
    <xf numFmtId="1" fontId="1" fillId="0" borderId="85" xfId="23" applyNumberFormat="1" applyFont="1" applyFill="1" applyBorder="1" applyAlignment="1" applyProtection="1">
      <alignment horizontal="center"/>
      <protection/>
    </xf>
    <xf numFmtId="0" fontId="22" fillId="0" borderId="86" xfId="0" applyFont="1" applyBorder="1" applyAlignment="1">
      <alignment horizontal="left"/>
    </xf>
    <xf numFmtId="0" fontId="22" fillId="0" borderId="87" xfId="0" applyFont="1" applyBorder="1" applyAlignment="1">
      <alignment horizontal="left"/>
    </xf>
    <xf numFmtId="0" fontId="22" fillId="0" borderId="88" xfId="0" applyFont="1" applyBorder="1" applyAlignment="1">
      <alignment horizontal="left"/>
    </xf>
    <xf numFmtId="0" fontId="22" fillId="0" borderId="89" xfId="0" applyFont="1" applyBorder="1" applyAlignment="1">
      <alignment horizontal="left"/>
    </xf>
    <xf numFmtId="0" fontId="22" fillId="0" borderId="90" xfId="0" applyFont="1" applyBorder="1" applyAlignment="1">
      <alignment horizontal="left"/>
    </xf>
    <xf numFmtId="0" fontId="22" fillId="0" borderId="91" xfId="0" applyFont="1" applyBorder="1" applyAlignment="1">
      <alignment horizontal="left"/>
    </xf>
    <xf numFmtId="0" fontId="22" fillId="0" borderId="66" xfId="0" applyFont="1" applyBorder="1" applyAlignment="1">
      <alignment/>
    </xf>
    <xf numFmtId="0" fontId="22" fillId="0" borderId="83" xfId="0" applyFont="1" applyBorder="1" applyAlignment="1">
      <alignment/>
    </xf>
    <xf numFmtId="0" fontId="19" fillId="0" borderId="78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49" fontId="26" fillId="0" borderId="58" xfId="22" applyNumberFormat="1" applyFont="1" applyFill="1" applyBorder="1" applyAlignment="1" applyProtection="1">
      <alignment horizontal="center"/>
      <protection/>
    </xf>
    <xf numFmtId="49" fontId="26" fillId="0" borderId="58" xfId="22" applyNumberFormat="1" applyFont="1" applyFill="1" applyBorder="1" applyAlignment="1" applyProtection="1">
      <alignment/>
      <protection/>
    </xf>
    <xf numFmtId="0" fontId="17" fillId="0" borderId="0" xfId="22" applyNumberFormat="1" applyFont="1" applyFill="1" applyBorder="1" applyAlignment="1" applyProtection="1">
      <alignment horizontal="center" vertical="center"/>
      <protection/>
    </xf>
    <xf numFmtId="0" fontId="16" fillId="0" borderId="0" xfId="22" applyNumberFormat="1" applyFont="1" applyFill="1" applyBorder="1" applyAlignment="1" applyProtection="1">
      <alignment horizontal="center"/>
      <protection/>
    </xf>
    <xf numFmtId="0" fontId="55" fillId="6" borderId="29" xfId="22" applyNumberFormat="1" applyFont="1" applyFill="1" applyBorder="1" applyAlignment="1" applyProtection="1">
      <alignment horizontal="center"/>
      <protection/>
    </xf>
    <xf numFmtId="0" fontId="26" fillId="0" borderId="0" xfId="22" applyNumberFormat="1" applyFont="1" applyFill="1" applyBorder="1" applyAlignment="1" applyProtection="1">
      <alignment horizontal="right"/>
      <protection/>
    </xf>
    <xf numFmtId="0" fontId="26" fillId="7" borderId="75" xfId="22" applyNumberFormat="1" applyFont="1" applyFill="1" applyBorder="1" applyAlignment="1" applyProtection="1">
      <alignment horizontal="center"/>
      <protection/>
    </xf>
    <xf numFmtId="0" fontId="26" fillId="7" borderId="77" xfId="22" applyNumberFormat="1" applyFont="1" applyFill="1" applyBorder="1" applyAlignment="1" applyProtection="1">
      <alignment horizontal="center"/>
      <protection/>
    </xf>
    <xf numFmtId="0" fontId="26" fillId="7" borderId="72" xfId="22" applyNumberFormat="1" applyFont="1" applyFill="1" applyBorder="1" applyAlignment="1" applyProtection="1">
      <alignment horizontal="center"/>
      <protection/>
    </xf>
    <xf numFmtId="0" fontId="26" fillId="8" borderId="75" xfId="22" applyNumberFormat="1" applyFont="1" applyFill="1" applyBorder="1" applyAlignment="1" applyProtection="1">
      <alignment horizontal="center"/>
      <protection/>
    </xf>
    <xf numFmtId="0" fontId="26" fillId="8" borderId="77" xfId="22" applyNumberFormat="1" applyFont="1" applyFill="1" applyBorder="1" applyAlignment="1" applyProtection="1">
      <alignment horizontal="center"/>
      <protection/>
    </xf>
    <xf numFmtId="0" fontId="26" fillId="8" borderId="72" xfId="22" applyNumberFormat="1" applyFont="1" applyFill="1" applyBorder="1" applyAlignment="1" applyProtection="1">
      <alignment horizontal="center"/>
      <protection/>
    </xf>
    <xf numFmtId="0" fontId="26" fillId="7" borderId="92" xfId="22" applyNumberFormat="1" applyFont="1" applyFill="1" applyBorder="1" applyAlignment="1" applyProtection="1">
      <alignment horizontal="center"/>
      <protection/>
    </xf>
    <xf numFmtId="0" fontId="26" fillId="8" borderId="92" xfId="22" applyNumberFormat="1" applyFont="1" applyFill="1" applyBorder="1" applyAlignment="1" applyProtection="1">
      <alignment horizontal="center"/>
      <protection/>
    </xf>
    <xf numFmtId="0" fontId="55" fillId="9" borderId="29" xfId="22" applyNumberFormat="1" applyFont="1" applyFill="1" applyBorder="1" applyAlignment="1" applyProtection="1">
      <alignment horizontal="center"/>
      <protection/>
    </xf>
    <xf numFmtId="0" fontId="55" fillId="10" borderId="1" xfId="22" applyNumberFormat="1" applyFont="1" applyFill="1" applyBorder="1" applyAlignment="1" applyProtection="1">
      <alignment horizontal="center"/>
      <protection/>
    </xf>
    <xf numFmtId="0" fontId="26" fillId="11" borderId="75" xfId="22" applyNumberFormat="1" applyFont="1" applyFill="1" applyBorder="1" applyAlignment="1" applyProtection="1">
      <alignment horizontal="center"/>
      <protection/>
    </xf>
    <xf numFmtId="1" fontId="26" fillId="11" borderId="77" xfId="22" applyNumberFormat="1" applyFont="1" applyFill="1" applyBorder="1" applyAlignment="1" applyProtection="1">
      <alignment horizontal="center"/>
      <protection/>
    </xf>
    <xf numFmtId="0" fontId="26" fillId="12" borderId="75" xfId="22" applyNumberFormat="1" applyFont="1" applyFill="1" applyBorder="1" applyAlignment="1" applyProtection="1">
      <alignment horizontal="center"/>
      <protection/>
    </xf>
    <xf numFmtId="1" fontId="26" fillId="12" borderId="77" xfId="22" applyNumberFormat="1" applyFont="1" applyFill="1" applyBorder="1" applyAlignment="1" applyProtection="1">
      <alignment horizontal="center"/>
      <protection/>
    </xf>
    <xf numFmtId="3" fontId="26" fillId="11" borderId="72" xfId="22" applyNumberFormat="1" applyFont="1" applyFill="1" applyBorder="1" applyAlignment="1" applyProtection="1">
      <alignment horizontal="center"/>
      <protection/>
    </xf>
    <xf numFmtId="3" fontId="26" fillId="12" borderId="72" xfId="22" applyNumberFormat="1" applyFont="1" applyFill="1" applyBorder="1" applyAlignment="1" applyProtection="1">
      <alignment horizontal="center"/>
      <protection/>
    </xf>
    <xf numFmtId="0" fontId="26" fillId="13" borderId="81" xfId="22" applyNumberFormat="1" applyFont="1" applyFill="1" applyBorder="1" applyAlignment="1" applyProtection="1">
      <alignment horizontal="center"/>
      <protection/>
    </xf>
    <xf numFmtId="4" fontId="0" fillId="0" borderId="93" xfId="22" applyNumberFormat="1" applyFont="1" applyFill="1" applyBorder="1" applyAlignment="1" applyProtection="1">
      <alignment horizontal="right"/>
      <protection/>
    </xf>
    <xf numFmtId="4" fontId="0" fillId="0" borderId="25" xfId="22" applyNumberFormat="1" applyFont="1" applyFill="1" applyBorder="1" applyAlignment="1" applyProtection="1">
      <alignment horizontal="right"/>
      <protection/>
    </xf>
    <xf numFmtId="4" fontId="0" fillId="0" borderId="94" xfId="22" applyNumberFormat="1" applyFont="1" applyFill="1" applyBorder="1" applyAlignment="1" applyProtection="1">
      <alignment horizontal="right"/>
      <protection/>
    </xf>
    <xf numFmtId="4" fontId="17" fillId="2" borderId="1" xfId="22" applyNumberFormat="1" applyFont="1" applyFill="1" applyBorder="1" applyAlignment="1" applyProtection="1">
      <alignment horizontal="right"/>
      <protection/>
    </xf>
    <xf numFmtId="3" fontId="17" fillId="2" borderId="1" xfId="22" applyNumberFormat="1" applyFont="1" applyFill="1" applyBorder="1" applyAlignment="1" applyProtection="1">
      <alignment/>
      <protection/>
    </xf>
    <xf numFmtId="3" fontId="0" fillId="14" borderId="85" xfId="22" applyNumberFormat="1" applyFont="1" applyFill="1" applyBorder="1" applyAlignment="1" applyProtection="1">
      <alignment horizontal="right"/>
      <protection/>
    </xf>
    <xf numFmtId="3" fontId="0" fillId="14" borderId="95" xfId="22" applyNumberFormat="1" applyFont="1" applyFill="1" applyBorder="1" applyAlignment="1" applyProtection="1">
      <alignment horizontal="right"/>
      <protection/>
    </xf>
    <xf numFmtId="3" fontId="57" fillId="14" borderId="85" xfId="22" applyNumberFormat="1" applyFont="1" applyFill="1" applyBorder="1" applyAlignment="1" applyProtection="1">
      <alignment horizontal="right"/>
      <protection/>
    </xf>
    <xf numFmtId="3" fontId="0" fillId="14" borderId="4" xfId="22" applyNumberFormat="1" applyFont="1" applyFill="1" applyBorder="1" applyAlignment="1" applyProtection="1">
      <alignment horizontal="right"/>
      <protection/>
    </xf>
    <xf numFmtId="0" fontId="17" fillId="2" borderId="1" xfId="22" applyNumberFormat="1" applyFont="1" applyFill="1" applyBorder="1" applyAlignment="1" applyProtection="1">
      <alignment/>
      <protection/>
    </xf>
    <xf numFmtId="0" fontId="22" fillId="0" borderId="8" xfId="22" applyNumberFormat="1" applyFont="1" applyFill="1" applyBorder="1" applyAlignment="1" applyProtection="1">
      <alignment/>
      <protection/>
    </xf>
    <xf numFmtId="0" fontId="22" fillId="0" borderId="8" xfId="22" applyNumberFormat="1" applyFont="1" applyFill="1" applyBorder="1" applyAlignment="1" applyProtection="1">
      <alignment horizontal="center"/>
      <protection/>
    </xf>
    <xf numFmtId="0" fontId="22" fillId="0" borderId="38" xfId="22" applyNumberFormat="1" applyFont="1" applyFill="1" applyBorder="1" applyAlignment="1" applyProtection="1">
      <alignment/>
      <protection/>
    </xf>
    <xf numFmtId="0" fontId="22" fillId="0" borderId="38" xfId="22" applyNumberFormat="1" applyFont="1" applyFill="1" applyBorder="1" applyAlignment="1" applyProtection="1">
      <alignment horizontal="center"/>
      <protection/>
    </xf>
    <xf numFmtId="49" fontId="22" fillId="0" borderId="45" xfId="22" applyNumberFormat="1" applyFont="1" applyFill="1" applyBorder="1" applyAlignment="1" applyProtection="1">
      <alignment/>
      <protection/>
    </xf>
    <xf numFmtId="0" fontId="22" fillId="0" borderId="45" xfId="22" applyNumberFormat="1" applyFont="1" applyFill="1" applyBorder="1" applyAlignment="1" applyProtection="1">
      <alignment horizontal="center"/>
      <protection/>
    </xf>
    <xf numFmtId="0" fontId="22" fillId="0" borderId="34" xfId="22" applyNumberFormat="1" applyFont="1" applyFill="1" applyBorder="1" applyAlignment="1" applyProtection="1">
      <alignment/>
      <protection/>
    </xf>
    <xf numFmtId="0" fontId="22" fillId="15" borderId="58" xfId="22" applyNumberFormat="1" applyFont="1" applyFill="1" applyBorder="1" applyAlignment="1" applyProtection="1">
      <alignment horizontal="center"/>
      <protection/>
    </xf>
    <xf numFmtId="0" fontId="22" fillId="0" borderId="34" xfId="22" applyNumberFormat="1" applyFont="1" applyFill="1" applyBorder="1" applyAlignment="1" applyProtection="1">
      <alignment horizontal="center"/>
      <protection/>
    </xf>
    <xf numFmtId="49" fontId="22" fillId="0" borderId="76" xfId="22" applyNumberFormat="1" applyFont="1" applyFill="1" applyBorder="1" applyAlignment="1" applyProtection="1">
      <alignment horizontal="left"/>
      <protection/>
    </xf>
    <xf numFmtId="3" fontId="22" fillId="0" borderId="64" xfId="22" applyNumberFormat="1" applyFont="1" applyFill="1" applyBorder="1" applyAlignment="1" applyProtection="1">
      <alignment horizontal="center"/>
      <protection/>
    </xf>
    <xf numFmtId="0" fontId="22" fillId="0" borderId="0" xfId="22" applyNumberFormat="1" applyFont="1" applyFill="1" applyBorder="1" applyAlignment="1" applyProtection="1">
      <alignment/>
      <protection/>
    </xf>
    <xf numFmtId="49" fontId="58" fillId="0" borderId="76" xfId="22" applyNumberFormat="1" applyFont="1" applyFill="1" applyBorder="1" applyAlignment="1" applyProtection="1">
      <alignment horizontal="left"/>
      <protection/>
    </xf>
    <xf numFmtId="49" fontId="22" fillId="0" borderId="56" xfId="22" applyNumberFormat="1" applyFont="1" applyFill="1" applyBorder="1" applyAlignment="1" applyProtection="1">
      <alignment horizontal="left"/>
      <protection/>
    </xf>
    <xf numFmtId="3" fontId="22" fillId="0" borderId="66" xfId="22" applyNumberFormat="1" applyFont="1" applyFill="1" applyBorder="1" applyAlignment="1" applyProtection="1">
      <alignment horizontal="center"/>
      <protection/>
    </xf>
    <xf numFmtId="49" fontId="58" fillId="0" borderId="56" xfId="22" applyNumberFormat="1" applyFont="1" applyFill="1" applyBorder="1" applyAlignment="1" applyProtection="1">
      <alignment horizontal="left"/>
      <protection/>
    </xf>
    <xf numFmtId="0" fontId="59" fillId="0" borderId="0" xfId="22" applyNumberFormat="1" applyFont="1" applyFill="1" applyBorder="1" applyAlignment="1" applyProtection="1">
      <alignment horizontal="center" vertical="center"/>
      <protection/>
    </xf>
    <xf numFmtId="0" fontId="60" fillId="0" borderId="0" xfId="22" applyNumberFormat="1" applyFont="1" applyFill="1" applyBorder="1" applyAlignment="1" applyProtection="1">
      <alignment horizontal="center"/>
      <protection/>
    </xf>
    <xf numFmtId="49" fontId="58" fillId="0" borderId="96" xfId="22" applyNumberFormat="1" applyFont="1" applyFill="1" applyBorder="1" applyAlignment="1" applyProtection="1">
      <alignment horizontal="left"/>
      <protection/>
    </xf>
    <xf numFmtId="3" fontId="22" fillId="0" borderId="83" xfId="22" applyNumberFormat="1" applyFont="1" applyFill="1" applyBorder="1" applyAlignment="1" applyProtection="1">
      <alignment horizontal="center"/>
      <protection/>
    </xf>
    <xf numFmtId="49" fontId="22" fillId="0" borderId="15" xfId="22" applyNumberFormat="1" applyFont="1" applyFill="1" applyBorder="1" applyAlignment="1" applyProtection="1">
      <alignment horizontal="left"/>
      <protection/>
    </xf>
    <xf numFmtId="3" fontId="22" fillId="0" borderId="17" xfId="22" applyNumberFormat="1" applyFont="1" applyFill="1" applyBorder="1" applyAlignment="1" applyProtection="1">
      <alignment horizontal="center"/>
      <protection/>
    </xf>
    <xf numFmtId="0" fontId="22" fillId="0" borderId="16" xfId="22" applyNumberFormat="1" applyFont="1" applyFill="1" applyBorder="1" applyAlignment="1" applyProtection="1">
      <alignment horizontal="center"/>
      <protection/>
    </xf>
    <xf numFmtId="1" fontId="22" fillId="14" borderId="23" xfId="22" applyNumberFormat="1" applyFont="1" applyFill="1" applyBorder="1" applyAlignment="1" applyProtection="1">
      <alignment horizontal="center"/>
      <protection/>
    </xf>
    <xf numFmtId="0" fontId="22" fillId="0" borderId="61" xfId="22" applyNumberFormat="1" applyFont="1" applyFill="1" applyBorder="1" applyAlignment="1" applyProtection="1">
      <alignment horizontal="left"/>
      <protection/>
    </xf>
    <xf numFmtId="3" fontId="22" fillId="0" borderId="48" xfId="22" applyNumberFormat="1" applyFont="1" applyFill="1" applyBorder="1" applyAlignment="1" applyProtection="1">
      <alignment horizontal="center"/>
      <protection/>
    </xf>
    <xf numFmtId="0" fontId="22" fillId="0" borderId="56" xfId="22" applyNumberFormat="1" applyFont="1" applyFill="1" applyBorder="1" applyAlignment="1" applyProtection="1">
      <alignment horizontal="left"/>
      <protection/>
    </xf>
    <xf numFmtId="3" fontId="22" fillId="0" borderId="8" xfId="22" applyNumberFormat="1" applyFont="1" applyFill="1" applyBorder="1" applyAlignment="1" applyProtection="1">
      <alignment horizontal="center"/>
      <protection/>
    </xf>
    <xf numFmtId="0" fontId="22" fillId="0" borderId="15" xfId="22" applyNumberFormat="1" applyFont="1" applyFill="1" applyBorder="1" applyAlignment="1" applyProtection="1">
      <alignment horizontal="left"/>
      <protection/>
    </xf>
    <xf numFmtId="3" fontId="22" fillId="0" borderId="16" xfId="22" applyNumberFormat="1" applyFont="1" applyFill="1" applyBorder="1" applyAlignment="1" applyProtection="1">
      <alignment horizontal="center"/>
      <protection/>
    </xf>
    <xf numFmtId="49" fontId="20" fillId="0" borderId="56" xfId="22" applyNumberFormat="1" applyFont="1" applyFill="1" applyBorder="1" applyAlignment="1" applyProtection="1">
      <alignment horizontal="left"/>
      <protection/>
    </xf>
    <xf numFmtId="3" fontId="20" fillId="0" borderId="66" xfId="22" applyNumberFormat="1" applyFont="1" applyFill="1" applyBorder="1" applyAlignment="1" applyProtection="1">
      <alignment horizontal="center"/>
      <protection/>
    </xf>
    <xf numFmtId="49" fontId="61" fillId="0" borderId="56" xfId="22" applyNumberFormat="1" applyFont="1" applyFill="1" applyBorder="1" applyAlignment="1" applyProtection="1">
      <alignment horizontal="left"/>
      <protection/>
    </xf>
    <xf numFmtId="3" fontId="61" fillId="0" borderId="66" xfId="22" applyNumberFormat="1" applyFont="1" applyFill="1" applyBorder="1" applyAlignment="1" applyProtection="1">
      <alignment horizontal="center"/>
      <protection/>
    </xf>
    <xf numFmtId="49" fontId="62" fillId="0" borderId="56" xfId="22" applyNumberFormat="1" applyFont="1" applyFill="1" applyBorder="1" applyAlignment="1" applyProtection="1">
      <alignment horizontal="left"/>
      <protection/>
    </xf>
    <xf numFmtId="49" fontId="57" fillId="2" borderId="13" xfId="22" applyNumberFormat="1" applyFont="1" applyFill="1" applyBorder="1" applyAlignment="1" applyProtection="1">
      <alignment horizontal="right"/>
      <protection/>
    </xf>
    <xf numFmtId="0" fontId="20" fillId="2" borderId="58" xfId="22" applyNumberFormat="1" applyFont="1" applyFill="1" applyBorder="1" applyAlignment="1" applyProtection="1">
      <alignment horizontal="center"/>
      <protection/>
    </xf>
    <xf numFmtId="49" fontId="63" fillId="0" borderId="56" xfId="22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13" borderId="0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164" fontId="14" fillId="0" borderId="0" xfId="21" applyNumberFormat="1" applyFont="1" applyFill="1" applyBorder="1" applyAlignment="1" applyProtection="1">
      <alignment horizontal="center"/>
      <protection/>
    </xf>
    <xf numFmtId="164" fontId="14" fillId="0" borderId="88" xfId="21" applyNumberFormat="1" applyFont="1" applyFill="1" applyBorder="1" applyAlignment="1" applyProtection="1">
      <alignment horizontal="center"/>
      <protection/>
    </xf>
    <xf numFmtId="164" fontId="14" fillId="0" borderId="20" xfId="21" applyNumberFormat="1" applyFont="1" applyFill="1" applyBorder="1" applyAlignment="1" applyProtection="1">
      <alignment horizontal="center"/>
      <protection/>
    </xf>
    <xf numFmtId="164" fontId="14" fillId="0" borderId="97" xfId="21" applyNumberFormat="1" applyFont="1" applyFill="1" applyBorder="1" applyAlignment="1" applyProtection="1">
      <alignment horizontal="center"/>
      <protection/>
    </xf>
    <xf numFmtId="164" fontId="14" fillId="0" borderId="98" xfId="21" applyNumberFormat="1" applyFont="1" applyFill="1" applyBorder="1" applyAlignment="1" applyProtection="1">
      <alignment horizontal="center"/>
      <protection/>
    </xf>
    <xf numFmtId="164" fontId="14" fillId="0" borderId="65" xfId="21" applyNumberFormat="1" applyFont="1" applyFill="1" applyBorder="1" applyAlignment="1" applyProtection="1">
      <alignment horizontal="center"/>
      <protection/>
    </xf>
    <xf numFmtId="165" fontId="14" fillId="0" borderId="19" xfId="21" applyNumberFormat="1" applyFont="1" applyFill="1" applyBorder="1" applyAlignment="1" applyProtection="1">
      <alignment horizontal="center"/>
      <protection/>
    </xf>
    <xf numFmtId="165" fontId="14" fillId="0" borderId="7" xfId="21" applyNumberFormat="1" applyFont="1" applyFill="1" applyBorder="1" applyAlignment="1" applyProtection="1">
      <alignment horizontal="center"/>
      <protection/>
    </xf>
    <xf numFmtId="165" fontId="14" fillId="0" borderId="74" xfId="21" applyNumberFormat="1" applyFont="1" applyFill="1" applyBorder="1" applyAlignment="1" applyProtection="1">
      <alignment horizontal="center"/>
      <protection/>
    </xf>
    <xf numFmtId="165" fontId="14" fillId="0" borderId="99" xfId="21" applyNumberFormat="1" applyFont="1" applyFill="1" applyBorder="1" applyAlignment="1" applyProtection="1">
      <alignment horizontal="center"/>
      <protection/>
    </xf>
    <xf numFmtId="165" fontId="14" fillId="0" borderId="65" xfId="21" applyNumberFormat="1" applyFont="1" applyFill="1" applyBorder="1" applyAlignment="1" applyProtection="1">
      <alignment horizontal="center"/>
      <protection/>
    </xf>
    <xf numFmtId="165" fontId="14" fillId="0" borderId="100" xfId="21" applyNumberFormat="1" applyFont="1" applyFill="1" applyBorder="1" applyAlignment="1" applyProtection="1">
      <alignment horizontal="center"/>
      <protection/>
    </xf>
    <xf numFmtId="164" fontId="14" fillId="0" borderId="10" xfId="21" applyNumberFormat="1" applyFont="1" applyFill="1" applyBorder="1" applyAlignment="1" applyProtection="1">
      <alignment horizontal="center"/>
      <protection/>
    </xf>
    <xf numFmtId="164" fontId="14" fillId="0" borderId="46" xfId="21" applyNumberFormat="1" applyFont="1" applyFill="1" applyBorder="1" applyAlignment="1" applyProtection="1">
      <alignment horizontal="center"/>
      <protection/>
    </xf>
    <xf numFmtId="164" fontId="14" fillId="0" borderId="101" xfId="21" applyNumberFormat="1" applyFont="1" applyFill="1" applyBorder="1" applyAlignment="1" applyProtection="1">
      <alignment horizontal="center"/>
      <protection/>
    </xf>
    <xf numFmtId="49" fontId="22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0" fillId="0" borderId="47" xfId="0" applyNumberFormat="1" applyFont="1" applyFill="1" applyBorder="1" applyAlignment="1" applyProtection="1">
      <alignment horizontal="right"/>
      <protection locked="0"/>
    </xf>
    <xf numFmtId="49" fontId="21" fillId="0" borderId="46" xfId="0" applyNumberFormat="1" applyFont="1" applyFill="1" applyBorder="1" applyAlignment="1" applyProtection="1">
      <alignment horizontal="right"/>
      <protection locked="0"/>
    </xf>
    <xf numFmtId="0" fontId="33" fillId="0" borderId="102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64" fillId="0" borderId="58" xfId="0" applyFont="1" applyBorder="1" applyAlignment="1">
      <alignment horizontal="center" vertical="center"/>
    </xf>
    <xf numFmtId="0" fontId="23" fillId="0" borderId="103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104" xfId="0" applyNumberFormat="1" applyFont="1" applyFill="1" applyBorder="1" applyAlignment="1" applyProtection="1">
      <alignment horizontal="center" vertical="center"/>
      <protection/>
    </xf>
    <xf numFmtId="49" fontId="25" fillId="0" borderId="58" xfId="0" applyNumberFormat="1" applyFont="1" applyFill="1" applyBorder="1" applyAlignment="1" applyProtection="1">
      <alignment horizontal="center" vertical="center"/>
      <protection/>
    </xf>
    <xf numFmtId="49" fontId="25" fillId="0" borderId="104" xfId="0" applyNumberFormat="1" applyFont="1" applyFill="1" applyBorder="1" applyAlignment="1" applyProtection="1">
      <alignment horizontal="center" vertical="center"/>
      <protection/>
    </xf>
    <xf numFmtId="49" fontId="25" fillId="0" borderId="105" xfId="0" applyNumberFormat="1" applyFont="1" applyFill="1" applyBorder="1" applyAlignment="1" applyProtection="1">
      <alignment horizontal="center" vertical="center"/>
      <protection/>
    </xf>
    <xf numFmtId="49" fontId="25" fillId="0" borderId="106" xfId="0" applyNumberFormat="1" applyFont="1" applyFill="1" applyBorder="1" applyAlignment="1" applyProtection="1">
      <alignment horizontal="center" vertical="center"/>
      <protection/>
    </xf>
    <xf numFmtId="0" fontId="23" fillId="0" borderId="107" xfId="0" applyNumberFormat="1" applyFont="1" applyFill="1" applyBorder="1" applyAlignment="1" applyProtection="1">
      <alignment/>
      <protection/>
    </xf>
    <xf numFmtId="0" fontId="23" fillId="0" borderId="108" xfId="0" applyNumberFormat="1" applyFont="1" applyFill="1" applyBorder="1" applyAlignment="1" applyProtection="1">
      <alignment/>
      <protection/>
    </xf>
    <xf numFmtId="0" fontId="17" fillId="0" borderId="109" xfId="0" applyNumberFormat="1" applyFont="1" applyFill="1" applyBorder="1" applyAlignment="1" applyProtection="1">
      <alignment horizontal="left"/>
      <protection/>
    </xf>
    <xf numFmtId="0" fontId="17" fillId="0" borderId="110" xfId="0" applyNumberFormat="1" applyFont="1" applyFill="1" applyBorder="1" applyAlignment="1" applyProtection="1">
      <alignment horizontal="left"/>
      <protection/>
    </xf>
    <xf numFmtId="0" fontId="17" fillId="0" borderId="111" xfId="0" applyNumberFormat="1" applyFont="1" applyFill="1" applyBorder="1" applyAlignment="1" applyProtection="1">
      <alignment horizontal="left"/>
      <protection/>
    </xf>
    <xf numFmtId="0" fontId="23" fillId="0" borderId="46" xfId="0" applyNumberFormat="1" applyFont="1" applyFill="1" applyBorder="1" applyAlignment="1" applyProtection="1">
      <alignment/>
      <protection/>
    </xf>
    <xf numFmtId="0" fontId="35" fillId="0" borderId="0" xfId="0" applyFont="1" applyBorder="1" applyAlignment="1">
      <alignment horizontal="center"/>
    </xf>
    <xf numFmtId="0" fontId="17" fillId="0" borderId="109" xfId="0" applyNumberFormat="1" applyFont="1" applyFill="1" applyBorder="1" applyAlignment="1" applyProtection="1">
      <alignment horizontal="left"/>
      <protection locked="0"/>
    </xf>
    <xf numFmtId="0" fontId="17" fillId="0" borderId="110" xfId="0" applyNumberFormat="1" applyFont="1" applyFill="1" applyBorder="1" applyAlignment="1" applyProtection="1">
      <alignment horizontal="left"/>
      <protection locked="0"/>
    </xf>
    <xf numFmtId="0" fontId="17" fillId="0" borderId="111" xfId="0" applyNumberFormat="1" applyFont="1" applyFill="1" applyBorder="1" applyAlignment="1" applyProtection="1">
      <alignment horizontal="left"/>
      <protection locked="0"/>
    </xf>
    <xf numFmtId="0" fontId="33" fillId="0" borderId="0" xfId="0" applyFont="1" applyBorder="1" applyAlignment="1">
      <alignment horizontal="center"/>
    </xf>
    <xf numFmtId="0" fontId="22" fillId="0" borderId="112" xfId="0" applyFont="1" applyBorder="1" applyAlignment="1">
      <alignment horizontal="center"/>
    </xf>
    <xf numFmtId="0" fontId="22" fillId="0" borderId="89" xfId="0" applyFont="1" applyBorder="1" applyAlignment="1">
      <alignment horizontal="center"/>
    </xf>
    <xf numFmtId="0" fontId="22" fillId="0" borderId="113" xfId="0" applyFont="1" applyBorder="1" applyAlignment="1">
      <alignment horizontal="center"/>
    </xf>
    <xf numFmtId="0" fontId="22" fillId="0" borderId="91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2" fillId="0" borderId="8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9" fontId="22" fillId="2" borderId="112" xfId="24" applyFont="1" applyFill="1" applyBorder="1" applyAlignment="1">
      <alignment horizontal="center"/>
    </xf>
    <xf numFmtId="0" fontId="0" fillId="0" borderId="65" xfId="0" applyBorder="1" applyAlignment="1">
      <alignment/>
    </xf>
    <xf numFmtId="0" fontId="23" fillId="0" borderId="115" xfId="0" applyNumberFormat="1" applyFont="1" applyFill="1" applyBorder="1" applyAlignment="1" applyProtection="1">
      <alignment/>
      <protection/>
    </xf>
    <xf numFmtId="0" fontId="23" fillId="0" borderId="116" xfId="0" applyNumberFormat="1" applyFont="1" applyFill="1" applyBorder="1" applyAlignment="1" applyProtection="1">
      <alignment/>
      <protection/>
    </xf>
    <xf numFmtId="0" fontId="20" fillId="0" borderId="112" xfId="0" applyFont="1" applyBorder="1" applyAlignment="1">
      <alignment horizontal="center"/>
    </xf>
    <xf numFmtId="0" fontId="20" fillId="0" borderId="89" xfId="0" applyFont="1" applyBorder="1" applyAlignment="1">
      <alignment horizontal="center"/>
    </xf>
    <xf numFmtId="0" fontId="20" fillId="0" borderId="114" xfId="0" applyFont="1" applyBorder="1" applyAlignment="1">
      <alignment horizontal="center"/>
    </xf>
    <xf numFmtId="0" fontId="20" fillId="0" borderId="87" xfId="0" applyFont="1" applyBorder="1" applyAlignment="1">
      <alignment horizontal="center"/>
    </xf>
    <xf numFmtId="9" fontId="22" fillId="2" borderId="113" xfId="24" applyFont="1" applyFill="1" applyBorder="1" applyAlignment="1">
      <alignment horizontal="center"/>
    </xf>
    <xf numFmtId="0" fontId="0" fillId="0" borderId="117" xfId="0" applyBorder="1" applyAlignment="1">
      <alignment/>
    </xf>
    <xf numFmtId="9" fontId="22" fillId="2" borderId="114" xfId="24" applyFont="1" applyFill="1" applyBorder="1" applyAlignment="1">
      <alignment horizontal="center"/>
    </xf>
    <xf numFmtId="0" fontId="0" fillId="0" borderId="67" xfId="0" applyBorder="1" applyAlignment="1">
      <alignment/>
    </xf>
    <xf numFmtId="0" fontId="20" fillId="0" borderId="113" xfId="0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9" fontId="22" fillId="2" borderId="118" xfId="24" applyFont="1" applyFill="1" applyBorder="1" applyAlignment="1">
      <alignment horizontal="center"/>
    </xf>
    <xf numFmtId="0" fontId="0" fillId="0" borderId="119" xfId="0" applyBorder="1" applyAlignment="1">
      <alignment/>
    </xf>
    <xf numFmtId="0" fontId="22" fillId="0" borderId="38" xfId="0" applyFont="1" applyBorder="1" applyAlignment="1">
      <alignment/>
    </xf>
    <xf numFmtId="0" fontId="22" fillId="0" borderId="8" xfId="0" applyFont="1" applyBorder="1" applyAlignment="1">
      <alignment/>
    </xf>
    <xf numFmtId="0" fontId="37" fillId="0" borderId="0" xfId="0" applyFont="1" applyBorder="1" applyAlignment="1">
      <alignment/>
    </xf>
    <xf numFmtId="0" fontId="22" fillId="0" borderId="48" xfId="0" applyFont="1" applyBorder="1" applyAlignment="1">
      <alignment/>
    </xf>
    <xf numFmtId="49" fontId="29" fillId="0" borderId="0" xfId="21" applyNumberFormat="1" applyFont="1" applyFill="1" applyBorder="1" applyAlignment="1" applyProtection="1">
      <alignment horizontal="center"/>
      <protection/>
    </xf>
    <xf numFmtId="192" fontId="10" fillId="0" borderId="0" xfId="21" applyNumberFormat="1" applyFont="1" applyFill="1" applyBorder="1" applyAlignment="1" applyProtection="1">
      <alignment/>
      <protection/>
    </xf>
    <xf numFmtId="49" fontId="0" fillId="0" borderId="7" xfId="22" applyNumberFormat="1" applyFont="1" applyFill="1" applyBorder="1" applyAlignment="1" applyProtection="1">
      <alignment horizontal="center"/>
      <protection/>
    </xf>
    <xf numFmtId="49" fontId="0" fillId="0" borderId="88" xfId="22" applyNumberFormat="1" applyFont="1" applyFill="1" applyBorder="1" applyAlignment="1" applyProtection="1">
      <alignment horizontal="center"/>
      <protection/>
    </xf>
    <xf numFmtId="49" fontId="0" fillId="0" borderId="120" xfId="22" applyNumberFormat="1" applyFont="1" applyFill="1" applyBorder="1" applyAlignment="1" applyProtection="1">
      <alignment horizontal="center"/>
      <protection/>
    </xf>
    <xf numFmtId="3" fontId="0" fillId="0" borderId="121" xfId="22" applyNumberFormat="1" applyFont="1" applyFill="1" applyBorder="1" applyAlignment="1" applyProtection="1">
      <alignment horizontal="center" vertical="center"/>
      <protection/>
    </xf>
    <xf numFmtId="3" fontId="0" fillId="0" borderId="14" xfId="22" applyNumberFormat="1" applyFont="1" applyFill="1" applyBorder="1" applyAlignment="1" applyProtection="1">
      <alignment horizontal="center" vertical="center"/>
      <protection/>
    </xf>
    <xf numFmtId="3" fontId="17" fillId="2" borderId="121" xfId="22" applyNumberFormat="1" applyFont="1" applyFill="1" applyBorder="1" applyAlignment="1" applyProtection="1">
      <alignment horizontal="center" vertical="center"/>
      <protection/>
    </xf>
    <xf numFmtId="3" fontId="17" fillId="2" borderId="14" xfId="22" applyNumberFormat="1" applyFont="1" applyFill="1" applyBorder="1" applyAlignment="1" applyProtection="1">
      <alignment horizontal="center" vertical="center"/>
      <protection/>
    </xf>
    <xf numFmtId="49" fontId="0" fillId="15" borderId="10" xfId="22" applyNumberFormat="1" applyFont="1" applyFill="1" applyBorder="1" applyAlignment="1" applyProtection="1">
      <alignment horizontal="center"/>
      <protection/>
    </xf>
    <xf numFmtId="49" fontId="0" fillId="15" borderId="101" xfId="22" applyNumberFormat="1" applyFont="1" applyFill="1" applyBorder="1" applyAlignment="1" applyProtection="1">
      <alignment horizontal="center"/>
      <protection/>
    </xf>
    <xf numFmtId="49" fontId="56" fillId="0" borderId="0" xfId="22" applyNumberFormat="1" applyFont="1" applyFill="1" applyBorder="1" applyAlignment="1" applyProtection="1">
      <alignment horizontal="center"/>
      <protection/>
    </xf>
    <xf numFmtId="49" fontId="26" fillId="0" borderId="0" xfId="22" applyNumberFormat="1" applyFont="1" applyFill="1" applyBorder="1" applyAlignment="1" applyProtection="1">
      <alignment horizontal="center"/>
      <protection/>
    </xf>
    <xf numFmtId="49" fontId="0" fillId="0" borderId="97" xfId="22" applyNumberFormat="1" applyFont="1" applyFill="1" applyBorder="1" applyAlignment="1" applyProtection="1">
      <alignment horizontal="center"/>
      <protection/>
    </xf>
    <xf numFmtId="49" fontId="0" fillId="0" borderId="122" xfId="22" applyNumberFormat="1" applyFont="1" applyFill="1" applyBorder="1" applyAlignment="1" applyProtection="1">
      <alignment horizontal="center"/>
      <protection/>
    </xf>
    <xf numFmtId="49" fontId="0" fillId="0" borderId="123" xfId="22" applyNumberFormat="1" applyFont="1" applyFill="1" applyBorder="1" applyAlignment="1" applyProtection="1">
      <alignment horizontal="center"/>
      <protection/>
    </xf>
    <xf numFmtId="49" fontId="0" fillId="0" borderId="7" xfId="22" applyNumberFormat="1" applyFont="1" applyFill="1" applyBorder="1" applyAlignment="1" applyProtection="1">
      <alignment/>
      <protection/>
    </xf>
    <xf numFmtId="49" fontId="0" fillId="0" borderId="88" xfId="22" applyNumberFormat="1" applyFont="1" applyFill="1" applyBorder="1" applyAlignment="1" applyProtection="1">
      <alignment/>
      <protection/>
    </xf>
    <xf numFmtId="49" fontId="0" fillId="0" borderId="120" xfId="22" applyNumberFormat="1" applyFont="1" applyFill="1" applyBorder="1" applyAlignment="1" applyProtection="1">
      <alignment/>
      <protection/>
    </xf>
    <xf numFmtId="0" fontId="22" fillId="15" borderId="124" xfId="22" applyNumberFormat="1" applyFont="1" applyFill="1" applyBorder="1" applyAlignment="1" applyProtection="1">
      <alignment horizontal="center"/>
      <protection/>
    </xf>
    <xf numFmtId="0" fontId="22" fillId="15" borderId="125" xfId="22" applyNumberFormat="1" applyFont="1" applyFill="1" applyBorder="1" applyAlignment="1" applyProtection="1">
      <alignment horizontal="center"/>
      <protection/>
    </xf>
    <xf numFmtId="49" fontId="0" fillId="0" borderId="126" xfId="22" applyNumberFormat="1" applyFont="1" applyFill="1" applyBorder="1" applyAlignment="1" applyProtection="1">
      <alignment horizontal="center"/>
      <protection/>
    </xf>
    <xf numFmtId="49" fontId="0" fillId="0" borderId="90" xfId="22" applyNumberFormat="1" applyFont="1" applyFill="1" applyBorder="1" applyAlignment="1" applyProtection="1">
      <alignment horizontal="center"/>
      <protection/>
    </xf>
    <xf numFmtId="49" fontId="0" fillId="0" borderId="127" xfId="22" applyNumberFormat="1" applyFont="1" applyFill="1" applyBorder="1" applyAlignment="1" applyProtection="1">
      <alignment horizontal="center"/>
      <protection/>
    </xf>
    <xf numFmtId="49" fontId="40" fillId="0" borderId="0" xfId="23" applyNumberFormat="1" applyFont="1" applyFill="1" applyBorder="1" applyAlignment="1" applyProtection="1">
      <alignment horizontal="center"/>
      <protection/>
    </xf>
    <xf numFmtId="173" fontId="41" fillId="3" borderId="71" xfId="23" applyNumberFormat="1" applyFont="1" applyFill="1" applyBorder="1" applyAlignment="1" applyProtection="1">
      <alignment horizontal="center"/>
      <protection/>
    </xf>
    <xf numFmtId="173" fontId="41" fillId="3" borderId="128" xfId="23" applyNumberFormat="1" applyFont="1" applyFill="1" applyBorder="1" applyAlignment="1" applyProtection="1">
      <alignment horizontal="center"/>
      <protection/>
    </xf>
    <xf numFmtId="173" fontId="41" fillId="3" borderId="129" xfId="23" applyNumberFormat="1" applyFont="1" applyFill="1" applyBorder="1" applyAlignment="1" applyProtection="1">
      <alignment horizontal="center"/>
      <protection/>
    </xf>
    <xf numFmtId="49" fontId="1" fillId="0" borderId="68" xfId="23" applyNumberFormat="1" applyFont="1" applyFill="1" applyBorder="1" applyAlignment="1" applyProtection="1">
      <alignment/>
      <protection/>
    </xf>
    <xf numFmtId="49" fontId="1" fillId="0" borderId="86" xfId="23" applyNumberFormat="1" applyFont="1" applyFill="1" applyBorder="1" applyAlignment="1" applyProtection="1">
      <alignment/>
      <protection/>
    </xf>
    <xf numFmtId="49" fontId="1" fillId="0" borderId="67" xfId="23" applyNumberFormat="1" applyFont="1" applyFill="1" applyBorder="1" applyAlignment="1" applyProtection="1">
      <alignment/>
      <protection/>
    </xf>
    <xf numFmtId="49" fontId="1" fillId="0" borderId="66" xfId="23" applyNumberFormat="1" applyFont="1" applyFill="1" applyBorder="1" applyAlignment="1" applyProtection="1">
      <alignment/>
      <protection/>
    </xf>
    <xf numFmtId="49" fontId="1" fillId="0" borderId="88" xfId="23" applyNumberFormat="1" applyFont="1" applyFill="1" applyBorder="1" applyAlignment="1" applyProtection="1">
      <alignment/>
      <protection/>
    </xf>
    <xf numFmtId="49" fontId="1" fillId="0" borderId="65" xfId="23" applyNumberFormat="1" applyFont="1" applyFill="1" applyBorder="1" applyAlignment="1" applyProtection="1">
      <alignment/>
      <protection/>
    </xf>
    <xf numFmtId="173" fontId="1" fillId="0" borderId="68" xfId="23" applyNumberFormat="1" applyFont="1" applyFill="1" applyBorder="1" applyAlignment="1" applyProtection="1">
      <alignment/>
      <protection/>
    </xf>
    <xf numFmtId="173" fontId="1" fillId="0" borderId="86" xfId="23" applyNumberFormat="1" applyFont="1" applyFill="1" applyBorder="1" applyAlignment="1" applyProtection="1">
      <alignment/>
      <protection/>
    </xf>
    <xf numFmtId="173" fontId="1" fillId="0" borderId="67" xfId="23" applyNumberFormat="1" applyFont="1" applyFill="1" applyBorder="1" applyAlignment="1" applyProtection="1">
      <alignment/>
      <protection/>
    </xf>
    <xf numFmtId="49" fontId="1" fillId="0" borderId="83" xfId="23" applyNumberFormat="1" applyFont="1" applyFill="1" applyBorder="1" applyAlignment="1" applyProtection="1">
      <alignment/>
      <protection/>
    </xf>
    <xf numFmtId="49" fontId="1" fillId="0" borderId="90" xfId="23" applyNumberFormat="1" applyFont="1" applyFill="1" applyBorder="1" applyAlignment="1" applyProtection="1">
      <alignment/>
      <protection/>
    </xf>
    <xf numFmtId="49" fontId="1" fillId="0" borderId="117" xfId="23" applyNumberFormat="1" applyFont="1" applyFill="1" applyBorder="1" applyAlignment="1" applyProtection="1">
      <alignment/>
      <protection/>
    </xf>
    <xf numFmtId="49" fontId="9" fillId="0" borderId="58" xfId="23" applyNumberFormat="1" applyFont="1" applyFill="1" applyBorder="1" applyAlignment="1" applyProtection="1">
      <alignment/>
      <protection/>
    </xf>
    <xf numFmtId="49" fontId="1" fillId="0" borderId="45" xfId="23" applyNumberFormat="1" applyFont="1" applyFill="1" applyBorder="1" applyAlignment="1" applyProtection="1">
      <alignment/>
      <protection/>
    </xf>
    <xf numFmtId="49" fontId="1" fillId="0" borderId="8" xfId="23" applyNumberFormat="1" applyFont="1" applyFill="1" applyBorder="1" applyAlignment="1" applyProtection="1">
      <alignment/>
      <protection/>
    </xf>
    <xf numFmtId="0" fontId="22" fillId="0" borderId="68" xfId="0" applyFont="1" applyBorder="1" applyAlignment="1">
      <alignment/>
    </xf>
    <xf numFmtId="0" fontId="22" fillId="0" borderId="67" xfId="0" applyFont="1" applyBorder="1" applyAlignment="1">
      <alignment/>
    </xf>
    <xf numFmtId="0" fontId="22" fillId="0" borderId="66" xfId="0" applyFont="1" applyBorder="1" applyAlignment="1">
      <alignment/>
    </xf>
    <xf numFmtId="0" fontId="22" fillId="0" borderId="65" xfId="0" applyFont="1" applyBorder="1" applyAlignment="1">
      <alignment/>
    </xf>
    <xf numFmtId="49" fontId="1" fillId="0" borderId="38" xfId="23" applyNumberFormat="1" applyFont="1" applyFill="1" applyBorder="1" applyAlignment="1" applyProtection="1">
      <alignment/>
      <protection/>
    </xf>
    <xf numFmtId="49" fontId="9" fillId="0" borderId="79" xfId="23" applyNumberFormat="1" applyFont="1" applyFill="1" applyBorder="1" applyAlignment="1" applyProtection="1">
      <alignment horizontal="center"/>
      <protection/>
    </xf>
    <xf numFmtId="0" fontId="0" fillId="0" borderId="80" xfId="0" applyBorder="1" applyAlignment="1">
      <alignment/>
    </xf>
    <xf numFmtId="0" fontId="0" fillId="0" borderId="59" xfId="0" applyBorder="1" applyAlignment="1">
      <alignment/>
    </xf>
    <xf numFmtId="9" fontId="1" fillId="0" borderId="68" xfId="23" applyNumberFormat="1" applyFont="1" applyFill="1" applyBorder="1" applyAlignment="1" applyProtection="1">
      <alignment horizontal="center"/>
      <protection/>
    </xf>
    <xf numFmtId="0" fontId="0" fillId="0" borderId="86" xfId="0" applyBorder="1" applyAlignment="1">
      <alignment/>
    </xf>
    <xf numFmtId="9" fontId="1" fillId="0" borderId="66" xfId="23" applyNumberFormat="1" applyFont="1" applyFill="1" applyBorder="1" applyAlignment="1" applyProtection="1">
      <alignment horizontal="center"/>
      <protection/>
    </xf>
    <xf numFmtId="0" fontId="0" fillId="0" borderId="88" xfId="0" applyBorder="1" applyAlignment="1">
      <alignment/>
    </xf>
    <xf numFmtId="9" fontId="1" fillId="0" borderId="83" xfId="23" applyNumberFormat="1" applyFont="1" applyFill="1" applyBorder="1" applyAlignment="1" applyProtection="1">
      <alignment horizontal="center"/>
      <protection/>
    </xf>
    <xf numFmtId="0" fontId="0" fillId="0" borderId="90" xfId="0" applyBorder="1" applyAlignment="1">
      <alignment/>
    </xf>
    <xf numFmtId="0" fontId="22" fillId="0" borderId="83" xfId="0" applyFont="1" applyBorder="1" applyAlignment="1">
      <alignment/>
    </xf>
    <xf numFmtId="0" fontId="22" fillId="0" borderId="117" xfId="0" applyFont="1" applyBorder="1" applyAlignment="1">
      <alignment/>
    </xf>
    <xf numFmtId="0" fontId="22" fillId="0" borderId="86" xfId="0" applyFont="1" applyBorder="1" applyAlignment="1">
      <alignment/>
    </xf>
    <xf numFmtId="0" fontId="22" fillId="0" borderId="88" xfId="0" applyFont="1" applyBorder="1" applyAlignment="1">
      <alignment/>
    </xf>
    <xf numFmtId="0" fontId="22" fillId="0" borderId="9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tyskills_T" xfId="21"/>
    <cellStyle name="Normal_Prtytreas_T" xfId="22"/>
    <cellStyle name="Normal_Prtyxp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10</xdr:row>
      <xdr:rowOff>19050</xdr:rowOff>
    </xdr:from>
    <xdr:to>
      <xdr:col>11</xdr:col>
      <xdr:colOff>238125</xdr:colOff>
      <xdr:row>11</xdr:row>
      <xdr:rowOff>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943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14</xdr:row>
      <xdr:rowOff>19050</xdr:rowOff>
    </xdr:from>
    <xdr:to>
      <xdr:col>11</xdr:col>
      <xdr:colOff>238125</xdr:colOff>
      <xdr:row>15</xdr:row>
      <xdr:rowOff>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2705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18</xdr:row>
      <xdr:rowOff>19050</xdr:rowOff>
    </xdr:from>
    <xdr:to>
      <xdr:col>11</xdr:col>
      <xdr:colOff>238125</xdr:colOff>
      <xdr:row>19</xdr:row>
      <xdr:rowOff>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467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22</xdr:row>
      <xdr:rowOff>19050</xdr:rowOff>
    </xdr:from>
    <xdr:to>
      <xdr:col>11</xdr:col>
      <xdr:colOff>238125</xdr:colOff>
      <xdr:row>23</xdr:row>
      <xdr:rowOff>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229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</xdr:row>
      <xdr:rowOff>19050</xdr:rowOff>
    </xdr:from>
    <xdr:to>
      <xdr:col>11</xdr:col>
      <xdr:colOff>238125</xdr:colOff>
      <xdr:row>3</xdr:row>
      <xdr:rowOff>0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19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6</xdr:row>
      <xdr:rowOff>19050</xdr:rowOff>
    </xdr:from>
    <xdr:to>
      <xdr:col>11</xdr:col>
      <xdr:colOff>238125</xdr:colOff>
      <xdr:row>7</xdr:row>
      <xdr:rowOff>0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181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&amp;D\CAMPAIGNS\FORGOTTEN%20REALMS\PCs\abri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&amp;D\CAMPAIGNS\FORGOTTEN%20REALMS\PCs\iz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&amp;D\CAMPAIGNS\FORGOTTEN%20REALMS\PCs\ja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&amp;D\CAMPAIGNS\FORGOTTEN%20REALMS\PCs\NonaM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&amp;D\CAMPAIGNS\FORGOTTEN%20REALMS\PCs\Auro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&amp;D\CAMPAIGNS\FORGOTTEN%20REALMS\PCs\Ahm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acter Sheet p1"/>
      <sheetName val="Character Sheet p2"/>
      <sheetName val="Data"/>
    </sheetNames>
    <sheetDataSet>
      <sheetData sheetId="0">
        <row r="9">
          <cell r="Z9">
            <v>14</v>
          </cell>
        </row>
        <row r="10">
          <cell r="Z10">
            <v>9</v>
          </cell>
        </row>
        <row r="11">
          <cell r="Z11">
            <v>9</v>
          </cell>
        </row>
        <row r="12">
          <cell r="C12">
            <v>13</v>
          </cell>
        </row>
        <row r="13">
          <cell r="C13">
            <v>13</v>
          </cell>
        </row>
        <row r="14">
          <cell r="C14">
            <v>18</v>
          </cell>
        </row>
        <row r="39">
          <cell r="H39">
            <v>1</v>
          </cell>
        </row>
        <row r="41">
          <cell r="H41">
            <v>4</v>
          </cell>
        </row>
        <row r="44">
          <cell r="H44">
            <v>18</v>
          </cell>
          <cell r="W44" t="str">
            <v/>
          </cell>
        </row>
        <row r="45">
          <cell r="H45">
            <v>4</v>
          </cell>
          <cell r="W45" t="str">
            <v/>
          </cell>
        </row>
        <row r="47">
          <cell r="H47">
            <v>1</v>
          </cell>
        </row>
        <row r="48">
          <cell r="H48">
            <v>4</v>
          </cell>
          <cell r="W48" t="str">
            <v/>
          </cell>
        </row>
        <row r="49">
          <cell r="W49" t="str">
            <v/>
          </cell>
        </row>
        <row r="50">
          <cell r="H50">
            <v>-5</v>
          </cell>
        </row>
        <row r="52">
          <cell r="W52" t="str">
            <v/>
          </cell>
        </row>
        <row r="53">
          <cell r="H53">
            <v>3</v>
          </cell>
          <cell r="W53" t="str">
            <v/>
          </cell>
        </row>
        <row r="54">
          <cell r="H54">
            <v>-5</v>
          </cell>
          <cell r="W54" t="str">
            <v/>
          </cell>
        </row>
        <row r="55">
          <cell r="W55" t="str">
            <v/>
          </cell>
        </row>
        <row r="56">
          <cell r="H56">
            <v>1</v>
          </cell>
          <cell r="W56" t="str">
            <v/>
          </cell>
        </row>
        <row r="57">
          <cell r="H57">
            <v>6</v>
          </cell>
          <cell r="W57">
            <v>2</v>
          </cell>
        </row>
        <row r="58">
          <cell r="H58">
            <v>4</v>
          </cell>
          <cell r="W58" t="str">
            <v/>
          </cell>
        </row>
        <row r="59">
          <cell r="W59">
            <v>2</v>
          </cell>
        </row>
        <row r="60">
          <cell r="W60">
            <v>5</v>
          </cell>
        </row>
        <row r="61">
          <cell r="H61">
            <v>1</v>
          </cell>
          <cell r="W61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acter Sheet p1"/>
      <sheetName val="Character Sheet p2"/>
      <sheetName val="Arcane Spells"/>
      <sheetName val="Divine Spells"/>
      <sheetName val="Data"/>
    </sheetNames>
    <sheetDataSet>
      <sheetData sheetId="0">
        <row r="9">
          <cell r="Z9">
            <v>10</v>
          </cell>
        </row>
        <row r="10">
          <cell r="Z10">
            <v>6</v>
          </cell>
        </row>
        <row r="11">
          <cell r="Z11">
            <v>8</v>
          </cell>
        </row>
        <row r="12">
          <cell r="C12">
            <v>16</v>
          </cell>
        </row>
        <row r="13">
          <cell r="C13">
            <v>16</v>
          </cell>
        </row>
        <row r="14">
          <cell r="C14">
            <v>16</v>
          </cell>
        </row>
        <row r="39">
          <cell r="H39">
            <v>3</v>
          </cell>
        </row>
        <row r="41">
          <cell r="H41">
            <v>5</v>
          </cell>
        </row>
        <row r="44">
          <cell r="H44">
            <v>3</v>
          </cell>
          <cell r="W44" t="str">
            <v/>
          </cell>
        </row>
        <row r="45">
          <cell r="H45">
            <v>3</v>
          </cell>
          <cell r="W45" t="str">
            <v/>
          </cell>
        </row>
        <row r="47">
          <cell r="H47">
            <v>3</v>
          </cell>
        </row>
        <row r="48">
          <cell r="H48">
            <v>3</v>
          </cell>
          <cell r="W48" t="str">
            <v/>
          </cell>
        </row>
        <row r="49">
          <cell r="W49" t="str">
            <v/>
          </cell>
        </row>
        <row r="50">
          <cell r="H50">
            <v>-3</v>
          </cell>
        </row>
        <row r="52">
          <cell r="W52" t="str">
            <v/>
          </cell>
        </row>
        <row r="53">
          <cell r="H53">
            <v>3</v>
          </cell>
          <cell r="W53" t="str">
            <v/>
          </cell>
        </row>
        <row r="54">
          <cell r="H54">
            <v>-5</v>
          </cell>
          <cell r="W54" t="str">
            <v/>
          </cell>
        </row>
        <row r="55">
          <cell r="W55" t="str">
            <v/>
          </cell>
        </row>
        <row r="56">
          <cell r="H56">
            <v>3</v>
          </cell>
          <cell r="W56" t="str">
            <v/>
          </cell>
        </row>
        <row r="57">
          <cell r="H57">
            <v>3</v>
          </cell>
          <cell r="W57" t="str">
            <v/>
          </cell>
        </row>
        <row r="58">
          <cell r="H58">
            <v>3</v>
          </cell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H61">
            <v>3</v>
          </cell>
          <cell r="W61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acter Sheet p1"/>
      <sheetName val="Character Sheet p2"/>
      <sheetName val="Data"/>
    </sheetNames>
    <sheetDataSet>
      <sheetData sheetId="0">
        <row r="9">
          <cell r="Z9">
            <v>9</v>
          </cell>
        </row>
        <row r="10">
          <cell r="Z10">
            <v>12</v>
          </cell>
        </row>
        <row r="11">
          <cell r="Z11">
            <v>5</v>
          </cell>
        </row>
        <row r="12">
          <cell r="C12">
            <v>16</v>
          </cell>
        </row>
        <row r="13">
          <cell r="C13">
            <v>10</v>
          </cell>
        </row>
        <row r="14">
          <cell r="C14">
            <v>16</v>
          </cell>
        </row>
        <row r="39">
          <cell r="H39">
            <v>3</v>
          </cell>
        </row>
        <row r="41">
          <cell r="H41">
            <v>12</v>
          </cell>
        </row>
        <row r="44">
          <cell r="H44">
            <v>20</v>
          </cell>
          <cell r="W44" t="str">
            <v/>
          </cell>
        </row>
        <row r="45">
          <cell r="H45">
            <v>8</v>
          </cell>
          <cell r="W45" t="str">
            <v/>
          </cell>
        </row>
        <row r="47">
          <cell r="H47">
            <v>3</v>
          </cell>
        </row>
        <row r="48">
          <cell r="H48">
            <v>18</v>
          </cell>
          <cell r="W48" t="str">
            <v/>
          </cell>
        </row>
        <row r="49">
          <cell r="W49" t="str">
            <v/>
          </cell>
        </row>
        <row r="50">
          <cell r="H50">
            <v>4</v>
          </cell>
        </row>
        <row r="52">
          <cell r="W52" t="str">
            <v/>
          </cell>
        </row>
        <row r="53">
          <cell r="H53">
            <v>1</v>
          </cell>
          <cell r="W53" t="str">
            <v/>
          </cell>
        </row>
        <row r="54">
          <cell r="H54">
            <v>4</v>
          </cell>
          <cell r="W54" t="str">
            <v/>
          </cell>
        </row>
        <row r="55">
          <cell r="W55" t="str">
            <v/>
          </cell>
        </row>
        <row r="56">
          <cell r="H56">
            <v>4</v>
          </cell>
          <cell r="W56" t="str">
            <v/>
          </cell>
        </row>
        <row r="57">
          <cell r="H57">
            <v>7</v>
          </cell>
          <cell r="W57">
            <v>8</v>
          </cell>
        </row>
        <row r="58">
          <cell r="H58">
            <v>13</v>
          </cell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H61">
            <v>4</v>
          </cell>
          <cell r="W61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acter Sheet p1"/>
      <sheetName val="Character Sheet p2"/>
      <sheetName val="Arcane Spells"/>
      <sheetName val="Divine Spells"/>
      <sheetName val="Data"/>
    </sheetNames>
    <sheetDataSet>
      <sheetData sheetId="0">
        <row r="9">
          <cell r="Z9">
            <v>5</v>
          </cell>
        </row>
        <row r="10">
          <cell r="Z10">
            <v>12</v>
          </cell>
        </row>
        <row r="11">
          <cell r="Z11">
            <v>4</v>
          </cell>
        </row>
        <row r="12">
          <cell r="C12">
            <v>16</v>
          </cell>
        </row>
        <row r="13">
          <cell r="C13">
            <v>13</v>
          </cell>
        </row>
        <row r="14">
          <cell r="C14">
            <v>14</v>
          </cell>
        </row>
        <row r="39">
          <cell r="H39">
            <v>3</v>
          </cell>
        </row>
        <row r="41">
          <cell r="H41">
            <v>2</v>
          </cell>
        </row>
        <row r="44">
          <cell r="H44">
            <v>2</v>
          </cell>
          <cell r="W44" t="str">
            <v/>
          </cell>
        </row>
        <row r="45">
          <cell r="H45">
            <v>2</v>
          </cell>
          <cell r="W45" t="str">
            <v/>
          </cell>
        </row>
        <row r="47">
          <cell r="H47">
            <v>3</v>
          </cell>
        </row>
        <row r="48">
          <cell r="H48">
            <v>6</v>
          </cell>
          <cell r="W48">
            <v>9</v>
          </cell>
        </row>
        <row r="49">
          <cell r="W49">
            <v>3</v>
          </cell>
        </row>
        <row r="50">
          <cell r="H50">
            <v>15</v>
          </cell>
        </row>
        <row r="52">
          <cell r="W52" t="str">
            <v/>
          </cell>
        </row>
        <row r="53">
          <cell r="H53">
            <v>11</v>
          </cell>
          <cell r="W53" t="str">
            <v/>
          </cell>
        </row>
        <row r="54">
          <cell r="H54">
            <v>15</v>
          </cell>
          <cell r="W54" t="str">
            <v/>
          </cell>
        </row>
        <row r="55">
          <cell r="W55" t="str">
            <v/>
          </cell>
        </row>
        <row r="56">
          <cell r="H56">
            <v>10</v>
          </cell>
          <cell r="W56" t="str">
            <v/>
          </cell>
        </row>
        <row r="57">
          <cell r="H57">
            <v>3</v>
          </cell>
          <cell r="W57" t="str">
            <v/>
          </cell>
        </row>
        <row r="58">
          <cell r="H58">
            <v>11</v>
          </cell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H61">
            <v>7</v>
          </cell>
          <cell r="W61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acter Sheet p1"/>
      <sheetName val="Character Sheet p2"/>
      <sheetName val="Divine Spells"/>
      <sheetName val="Data"/>
    </sheetNames>
    <sheetDataSet>
      <sheetData sheetId="0">
        <row r="9">
          <cell r="Z9">
            <v>4</v>
          </cell>
        </row>
        <row r="10">
          <cell r="Z10">
            <v>5</v>
          </cell>
        </row>
        <row r="11">
          <cell r="Z11">
            <v>10</v>
          </cell>
        </row>
        <row r="12">
          <cell r="C12">
            <v>13</v>
          </cell>
        </row>
        <row r="13">
          <cell r="C13">
            <v>19</v>
          </cell>
        </row>
        <row r="14">
          <cell r="C14">
            <v>16</v>
          </cell>
        </row>
        <row r="39">
          <cell r="H39">
            <v>1</v>
          </cell>
        </row>
        <row r="41">
          <cell r="H41">
            <v>3</v>
          </cell>
        </row>
        <row r="44">
          <cell r="H44">
            <v>15</v>
          </cell>
          <cell r="W44">
            <v>2</v>
          </cell>
        </row>
        <row r="45">
          <cell r="H45">
            <v>3</v>
          </cell>
          <cell r="W45" t="str">
            <v/>
          </cell>
        </row>
        <row r="47">
          <cell r="H47">
            <v>1</v>
          </cell>
        </row>
        <row r="48">
          <cell r="H48">
            <v>5</v>
          </cell>
          <cell r="W48" t="str">
            <v/>
          </cell>
        </row>
        <row r="49">
          <cell r="W49">
            <v>6</v>
          </cell>
        </row>
        <row r="50">
          <cell r="H50">
            <v>2</v>
          </cell>
        </row>
        <row r="52">
          <cell r="W52">
            <v>2</v>
          </cell>
        </row>
        <row r="53">
          <cell r="H53">
            <v>4</v>
          </cell>
          <cell r="W53" t="str">
            <v/>
          </cell>
        </row>
        <row r="54">
          <cell r="H54">
            <v>2</v>
          </cell>
          <cell r="W54" t="str">
            <v/>
          </cell>
        </row>
        <row r="55">
          <cell r="W55" t="str">
            <v/>
          </cell>
        </row>
        <row r="56">
          <cell r="H56">
            <v>1</v>
          </cell>
          <cell r="W56">
            <v>2</v>
          </cell>
        </row>
        <row r="57">
          <cell r="H57">
            <v>9</v>
          </cell>
          <cell r="W57">
            <v>6</v>
          </cell>
        </row>
        <row r="58">
          <cell r="H58">
            <v>4</v>
          </cell>
          <cell r="W58">
            <v>2</v>
          </cell>
        </row>
        <row r="59">
          <cell r="W59" t="str">
            <v/>
          </cell>
        </row>
        <row r="60">
          <cell r="W60">
            <v>11</v>
          </cell>
        </row>
        <row r="61">
          <cell r="H61">
            <v>2</v>
          </cell>
          <cell r="W61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acter Sheet p1"/>
      <sheetName val="Character Sheet p2"/>
      <sheetName val="Arcane Spells"/>
      <sheetName val="Data"/>
    </sheetNames>
    <sheetDataSet>
      <sheetData sheetId="0">
        <row r="9">
          <cell r="Z9">
            <v>5</v>
          </cell>
        </row>
        <row r="10">
          <cell r="Z10">
            <v>6</v>
          </cell>
        </row>
        <row r="11">
          <cell r="Z11">
            <v>8</v>
          </cell>
        </row>
        <row r="12">
          <cell r="C12">
            <v>14</v>
          </cell>
        </row>
        <row r="13">
          <cell r="C13">
            <v>13</v>
          </cell>
        </row>
        <row r="14">
          <cell r="C14">
            <v>18</v>
          </cell>
        </row>
        <row r="39">
          <cell r="H39">
            <v>10</v>
          </cell>
        </row>
        <row r="41">
          <cell r="H41">
            <v>18</v>
          </cell>
        </row>
        <row r="44">
          <cell r="H44">
            <v>8</v>
          </cell>
          <cell r="W44" t="str">
            <v/>
          </cell>
        </row>
        <row r="45">
          <cell r="H45">
            <v>8</v>
          </cell>
          <cell r="W45" t="str">
            <v/>
          </cell>
        </row>
        <row r="47">
          <cell r="H47">
            <v>2</v>
          </cell>
        </row>
        <row r="48">
          <cell r="H48">
            <v>6</v>
          </cell>
          <cell r="W48" t="str">
            <v/>
          </cell>
        </row>
        <row r="49">
          <cell r="W49">
            <v>14</v>
          </cell>
        </row>
        <row r="50">
          <cell r="H50">
            <v>2</v>
          </cell>
        </row>
        <row r="52">
          <cell r="W52">
            <v>10</v>
          </cell>
        </row>
        <row r="53">
          <cell r="H53">
            <v>1</v>
          </cell>
          <cell r="W53" t="str">
            <v/>
          </cell>
        </row>
        <row r="54">
          <cell r="H54">
            <v>2</v>
          </cell>
          <cell r="W54" t="str">
            <v/>
          </cell>
        </row>
        <row r="55">
          <cell r="W55" t="str">
            <v/>
          </cell>
        </row>
        <row r="56">
          <cell r="H56">
            <v>2</v>
          </cell>
          <cell r="W56" t="str">
            <v/>
          </cell>
        </row>
        <row r="57">
          <cell r="H57">
            <v>1</v>
          </cell>
          <cell r="W57" t="str">
            <v/>
          </cell>
        </row>
        <row r="58">
          <cell r="H58">
            <v>1</v>
          </cell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H61">
            <v>2</v>
          </cell>
          <cell r="W61">
            <v>13</v>
          </cell>
        </row>
      </sheetData>
    </sheetDataSet>
  </externalBook>
</externalLink>
</file>

<file path=xl/tables/table1.xml><?xml version="1.0" encoding="utf-8"?>
<table xmlns="http://schemas.openxmlformats.org/spreadsheetml/2006/main" id="2" name="List1" displayName="List1" ref="O1:P18" totalsRowShown="0">
  <autoFilter ref="O1:P18"/>
  <tableColumns count="2">
    <tableColumn id="1" name="Combatant"/>
    <tableColumn id="2" name="Ini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54"/>
  </sheetPr>
  <dimension ref="A1:AK34"/>
  <sheetViews>
    <sheetView showGridLines="0" tabSelected="1" workbookViewId="0" topLeftCell="A1">
      <selection activeCell="F19" sqref="F19:G21"/>
    </sheetView>
  </sheetViews>
  <sheetFormatPr defaultColWidth="9.140625" defaultRowHeight="15" customHeight="1"/>
  <cols>
    <col min="1" max="1" width="1.7109375" style="77" customWidth="1"/>
    <col min="2" max="3" width="4.421875" style="59" customWidth="1"/>
    <col min="4" max="4" width="4.421875" style="66" customWidth="1"/>
    <col min="5" max="5" width="4.421875" style="77" customWidth="1"/>
    <col min="6" max="11" width="4.421875" style="59" customWidth="1"/>
    <col min="12" max="12" width="4.421875" style="77" customWidth="1"/>
    <col min="13" max="13" width="4.421875" style="59" customWidth="1"/>
    <col min="14" max="14" width="2.7109375" style="77" customWidth="1"/>
    <col min="15" max="15" width="12.421875" style="59" customWidth="1"/>
    <col min="16" max="16" width="5.57421875" style="59" customWidth="1"/>
    <col min="17" max="37" width="3.28125" style="59" customWidth="1"/>
    <col min="38" max="38" width="3.421875" style="59" customWidth="1"/>
    <col min="39" max="16384" width="4.421875" style="59" customWidth="1"/>
  </cols>
  <sheetData>
    <row r="1" spans="1:37" s="75" customFormat="1" ht="16.5" thickBot="1">
      <c r="A1" s="76"/>
      <c r="B1" s="392" t="s">
        <v>3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115"/>
      <c r="O1" s="219" t="s">
        <v>2</v>
      </c>
      <c r="P1" s="220" t="s">
        <v>56</v>
      </c>
      <c r="Q1"/>
      <c r="R1" s="396" t="s">
        <v>86</v>
      </c>
      <c r="S1" s="396"/>
      <c r="T1" s="396"/>
      <c r="U1" s="75" t="s">
        <v>147</v>
      </c>
      <c r="W1" s="403" t="s">
        <v>80</v>
      </c>
      <c r="X1" s="403"/>
      <c r="Y1" s="403"/>
      <c r="Z1" s="403"/>
      <c r="AA1" s="403"/>
      <c r="AB1" s="403"/>
      <c r="AC1" s="403" t="s">
        <v>81</v>
      </c>
      <c r="AD1" s="403"/>
      <c r="AE1" s="403" t="s">
        <v>82</v>
      </c>
      <c r="AF1" s="403"/>
      <c r="AG1" s="403"/>
      <c r="AH1" s="403"/>
      <c r="AI1" s="117"/>
      <c r="AJ1" s="117"/>
      <c r="AK1" s="117" t="s">
        <v>187</v>
      </c>
    </row>
    <row r="2" spans="2:37" ht="15" customHeight="1" thickTop="1">
      <c r="B2" s="393" t="s">
        <v>89</v>
      </c>
      <c r="C2" s="394"/>
      <c r="D2" s="394"/>
      <c r="E2" s="395"/>
      <c r="F2" s="91">
        <v>93</v>
      </c>
      <c r="G2" s="78">
        <f>IF(F2=0,"",IF(F3=0,"",F3/F2))</f>
        <v>0.5591397849462365</v>
      </c>
      <c r="H2" s="104"/>
      <c r="I2" s="104"/>
      <c r="J2" s="264"/>
      <c r="K2" s="106"/>
      <c r="L2" s="64" t="s">
        <v>78</v>
      </c>
      <c r="M2" s="92"/>
      <c r="O2" s="221"/>
      <c r="P2" s="222"/>
      <c r="R2" s="252"/>
      <c r="S2" s="253">
        <v>0</v>
      </c>
      <c r="T2" s="254"/>
      <c r="U2" s="255"/>
      <c r="W2" s="279">
        <v>1</v>
      </c>
      <c r="X2" s="270" t="s">
        <v>201</v>
      </c>
      <c r="Y2" s="270"/>
      <c r="Z2" s="270"/>
      <c r="AA2" s="270"/>
      <c r="AB2" s="271"/>
      <c r="AC2" s="401"/>
      <c r="AD2" s="402"/>
      <c r="AE2" s="410"/>
      <c r="AF2" s="411"/>
      <c r="AG2" s="414">
        <f aca="true" t="shared" si="0" ref="AG2:AG10">IF(AC2=0,"",IF(AE2=0,1,AE2/AC2))</f>
      </c>
      <c r="AH2" s="415"/>
      <c r="AJ2" s="120"/>
      <c r="AK2" s="355" t="str">
        <f>IF(AI2&gt;=AE2,"X","")</f>
        <v>X</v>
      </c>
    </row>
    <row r="3" spans="2:37" ht="15" customHeight="1">
      <c r="B3" s="379" t="s">
        <v>0</v>
      </c>
      <c r="C3" s="380"/>
      <c r="D3" s="128">
        <v>27</v>
      </c>
      <c r="E3" s="129"/>
      <c r="F3" s="381">
        <v>52</v>
      </c>
      <c r="G3" s="382"/>
      <c r="H3" s="107"/>
      <c r="I3" s="107"/>
      <c r="J3" s="108"/>
      <c r="K3" s="108"/>
      <c r="L3" s="102"/>
      <c r="M3" s="93"/>
      <c r="O3" s="221"/>
      <c r="P3" s="222"/>
      <c r="Q3" s="263"/>
      <c r="R3" s="113"/>
      <c r="S3" s="97" t="s">
        <v>73</v>
      </c>
      <c r="T3" s="88"/>
      <c r="U3" s="88"/>
      <c r="W3" s="280">
        <v>2</v>
      </c>
      <c r="X3" s="272" t="s">
        <v>201</v>
      </c>
      <c r="Y3" s="272"/>
      <c r="Z3" s="272"/>
      <c r="AA3" s="272"/>
      <c r="AB3" s="273"/>
      <c r="AC3" s="397"/>
      <c r="AD3" s="398"/>
      <c r="AE3" s="408"/>
      <c r="AF3" s="409"/>
      <c r="AG3" s="404">
        <f t="shared" si="0"/>
      </c>
      <c r="AH3" s="405"/>
      <c r="AJ3" s="121"/>
      <c r="AK3" s="355" t="str">
        <f aca="true" t="shared" si="1" ref="AK3:AK15">IF(AI3&gt;=AE3,"X","")</f>
        <v>X</v>
      </c>
    </row>
    <row r="4" spans="2:37" ht="15" customHeight="1">
      <c r="B4" s="379" t="s">
        <v>1</v>
      </c>
      <c r="C4" s="380"/>
      <c r="D4" s="61">
        <v>22</v>
      </c>
      <c r="E4" s="130"/>
      <c r="F4" s="383"/>
      <c r="G4" s="382"/>
      <c r="H4" s="107"/>
      <c r="I4" s="107"/>
      <c r="J4" s="109"/>
      <c r="K4" s="109"/>
      <c r="L4" s="375" t="s">
        <v>209</v>
      </c>
      <c r="M4" s="94"/>
      <c r="O4" s="241"/>
      <c r="P4" s="242"/>
      <c r="Q4" s="263"/>
      <c r="R4" s="113"/>
      <c r="S4" s="97" t="s">
        <v>74</v>
      </c>
      <c r="T4" s="88"/>
      <c r="U4" s="88"/>
      <c r="W4" s="281">
        <v>3</v>
      </c>
      <c r="X4" s="274" t="s">
        <v>201</v>
      </c>
      <c r="Y4" s="274"/>
      <c r="Z4" s="274"/>
      <c r="AA4" s="274"/>
      <c r="AB4" s="275"/>
      <c r="AC4" s="399"/>
      <c r="AD4" s="400"/>
      <c r="AE4" s="416"/>
      <c r="AF4" s="417"/>
      <c r="AG4" s="418">
        <f t="shared" si="0"/>
      </c>
      <c r="AH4" s="419"/>
      <c r="AJ4" s="121"/>
      <c r="AK4" s="355" t="str">
        <f t="shared" si="1"/>
        <v>X</v>
      </c>
    </row>
    <row r="5" spans="2:37" ht="15" customHeight="1" thickBot="1">
      <c r="B5" s="379" t="s">
        <v>77</v>
      </c>
      <c r="C5" s="380"/>
      <c r="D5" s="61">
        <v>12</v>
      </c>
      <c r="E5" s="131"/>
      <c r="F5" s="384"/>
      <c r="G5" s="385"/>
      <c r="H5" s="110"/>
      <c r="I5" s="110"/>
      <c r="J5" s="111"/>
      <c r="K5" s="111"/>
      <c r="L5" s="266" t="s">
        <v>193</v>
      </c>
      <c r="M5" s="95"/>
      <c r="O5" s="241"/>
      <c r="P5" s="242"/>
      <c r="R5" s="113"/>
      <c r="S5" s="97" t="s">
        <v>75</v>
      </c>
      <c r="T5" s="88"/>
      <c r="U5" s="88"/>
      <c r="V5" s="119"/>
      <c r="W5" s="279">
        <v>4</v>
      </c>
      <c r="X5" s="270" t="s">
        <v>201</v>
      </c>
      <c r="Y5" s="270"/>
      <c r="Z5" s="270"/>
      <c r="AA5" s="270"/>
      <c r="AB5" s="271"/>
      <c r="AC5" s="401"/>
      <c r="AD5" s="402"/>
      <c r="AE5" s="410"/>
      <c r="AF5" s="411"/>
      <c r="AG5" s="414">
        <f t="shared" si="0"/>
      </c>
      <c r="AH5" s="415"/>
      <c r="AJ5" s="121"/>
      <c r="AK5" s="355" t="str">
        <f t="shared" si="1"/>
        <v>X</v>
      </c>
    </row>
    <row r="6" spans="2:37" ht="15" customHeight="1" thickTop="1">
      <c r="B6" s="388" t="s">
        <v>188</v>
      </c>
      <c r="C6" s="389"/>
      <c r="D6" s="389"/>
      <c r="E6" s="390"/>
      <c r="F6" s="91">
        <v>83</v>
      </c>
      <c r="G6" s="78">
        <f>IF(F6=0,"",IF(F7=0,"",F7/F6))</f>
        <v>0.26506024096385544</v>
      </c>
      <c r="H6" s="104"/>
      <c r="I6" s="104"/>
      <c r="J6" s="105"/>
      <c r="K6" s="106"/>
      <c r="L6" s="64" t="s">
        <v>78</v>
      </c>
      <c r="M6" s="92"/>
      <c r="O6" s="221"/>
      <c r="P6" s="222"/>
      <c r="R6" s="113"/>
      <c r="S6" s="97" t="s">
        <v>76</v>
      </c>
      <c r="T6" s="88"/>
      <c r="U6" s="88"/>
      <c r="V6" s="119"/>
      <c r="W6" s="280">
        <v>1</v>
      </c>
      <c r="X6" s="272" t="s">
        <v>198</v>
      </c>
      <c r="Y6" s="272"/>
      <c r="Z6" s="272"/>
      <c r="AA6" s="272"/>
      <c r="AB6" s="273"/>
      <c r="AC6" s="397"/>
      <c r="AD6" s="398"/>
      <c r="AE6" s="408"/>
      <c r="AF6" s="409"/>
      <c r="AG6" s="404">
        <f t="shared" si="0"/>
      </c>
      <c r="AH6" s="405"/>
      <c r="AJ6" s="121"/>
      <c r="AK6" s="355" t="str">
        <f t="shared" si="1"/>
        <v>X</v>
      </c>
    </row>
    <row r="7" spans="2:37" ht="15" customHeight="1">
      <c r="B7" s="379" t="s">
        <v>0</v>
      </c>
      <c r="C7" s="380"/>
      <c r="D7" s="62">
        <v>27</v>
      </c>
      <c r="E7" s="129"/>
      <c r="F7" s="381">
        <v>22</v>
      </c>
      <c r="G7" s="382"/>
      <c r="H7" s="107"/>
      <c r="I7" s="107"/>
      <c r="J7" s="108" t="s">
        <v>208</v>
      </c>
      <c r="K7" s="108"/>
      <c r="L7" s="102"/>
      <c r="M7" s="93"/>
      <c r="O7" s="241"/>
      <c r="P7" s="242"/>
      <c r="R7" s="114"/>
      <c r="S7" s="98" t="s">
        <v>79</v>
      </c>
      <c r="T7" s="89"/>
      <c r="U7" s="89"/>
      <c r="V7" s="119"/>
      <c r="W7" s="281">
        <v>2</v>
      </c>
      <c r="X7" s="274" t="s">
        <v>198</v>
      </c>
      <c r="Y7" s="274"/>
      <c r="Z7" s="274"/>
      <c r="AA7" s="274"/>
      <c r="AB7" s="275"/>
      <c r="AC7" s="399"/>
      <c r="AD7" s="400"/>
      <c r="AE7" s="416"/>
      <c r="AF7" s="417"/>
      <c r="AG7" s="412">
        <f t="shared" si="0"/>
      </c>
      <c r="AH7" s="413"/>
      <c r="AJ7" s="121"/>
      <c r="AK7" s="355" t="str">
        <f t="shared" si="1"/>
        <v>X</v>
      </c>
    </row>
    <row r="8" spans="2:37" ht="15" customHeight="1">
      <c r="B8" s="379" t="s">
        <v>1</v>
      </c>
      <c r="C8" s="380"/>
      <c r="D8" s="63">
        <v>23</v>
      </c>
      <c r="E8" s="130"/>
      <c r="F8" s="383"/>
      <c r="G8" s="382"/>
      <c r="H8" s="107"/>
      <c r="I8" s="107"/>
      <c r="J8" s="109"/>
      <c r="K8" s="109"/>
      <c r="L8" s="102" t="s">
        <v>152</v>
      </c>
      <c r="M8" s="96"/>
      <c r="O8" s="221"/>
      <c r="P8" s="222"/>
      <c r="U8" s="119"/>
      <c r="V8" s="119"/>
      <c r="W8" s="279">
        <v>3</v>
      </c>
      <c r="X8" s="270" t="s">
        <v>198</v>
      </c>
      <c r="Y8" s="270"/>
      <c r="Z8" s="270"/>
      <c r="AA8" s="270"/>
      <c r="AB8" s="271"/>
      <c r="AC8" s="401"/>
      <c r="AD8" s="402"/>
      <c r="AE8" s="410"/>
      <c r="AF8" s="411"/>
      <c r="AG8" s="414">
        <f t="shared" si="0"/>
      </c>
      <c r="AH8" s="415"/>
      <c r="AJ8" s="121"/>
      <c r="AK8" s="355" t="str">
        <f t="shared" si="1"/>
        <v>X</v>
      </c>
    </row>
    <row r="9" spans="2:37" ht="15" customHeight="1" thickBot="1">
      <c r="B9" s="386" t="s">
        <v>77</v>
      </c>
      <c r="C9" s="387"/>
      <c r="D9" s="65">
        <v>14</v>
      </c>
      <c r="E9" s="131"/>
      <c r="F9" s="384"/>
      <c r="G9" s="385"/>
      <c r="H9" s="110"/>
      <c r="I9" s="110"/>
      <c r="J9" s="111"/>
      <c r="K9" s="111"/>
      <c r="L9" s="266" t="s">
        <v>200</v>
      </c>
      <c r="M9" s="95"/>
      <c r="O9" s="221"/>
      <c r="P9" s="222"/>
      <c r="R9" s="376" t="s">
        <v>88</v>
      </c>
      <c r="S9" s="376"/>
      <c r="T9" s="376"/>
      <c r="U9" s="118"/>
      <c r="V9" s="118" t="s">
        <v>197</v>
      </c>
      <c r="W9" s="280">
        <v>4</v>
      </c>
      <c r="X9" s="272" t="s">
        <v>198</v>
      </c>
      <c r="Y9" s="272"/>
      <c r="Z9" s="272"/>
      <c r="AA9" s="272"/>
      <c r="AB9" s="273"/>
      <c r="AC9" s="397"/>
      <c r="AD9" s="398"/>
      <c r="AE9" s="408"/>
      <c r="AF9" s="409"/>
      <c r="AG9" s="404">
        <f t="shared" si="0"/>
      </c>
      <c r="AH9" s="405"/>
      <c r="AJ9" s="118"/>
      <c r="AK9" s="355" t="str">
        <f t="shared" si="1"/>
        <v>X</v>
      </c>
    </row>
    <row r="10" spans="2:37" ht="15" customHeight="1" thickTop="1">
      <c r="B10" s="388" t="s">
        <v>85</v>
      </c>
      <c r="C10" s="389"/>
      <c r="D10" s="389"/>
      <c r="E10" s="390"/>
      <c r="F10" s="91">
        <v>65</v>
      </c>
      <c r="G10" s="78">
        <f>IF(F10=0,"",IF(F11=0,"",F11/F10))</f>
      </c>
      <c r="H10" s="104"/>
      <c r="I10" s="104"/>
      <c r="J10" s="105"/>
      <c r="K10" s="106"/>
      <c r="L10" s="64" t="s">
        <v>78</v>
      </c>
      <c r="M10" s="92"/>
      <c r="O10" s="241"/>
      <c r="P10" s="278"/>
      <c r="R10" s="112"/>
      <c r="S10" s="97">
        <v>0</v>
      </c>
      <c r="T10" s="99"/>
      <c r="U10" s="117"/>
      <c r="V10" s="117" t="s">
        <v>197</v>
      </c>
      <c r="W10" s="281">
        <v>5</v>
      </c>
      <c r="X10" s="274" t="s">
        <v>198</v>
      </c>
      <c r="Y10" s="274"/>
      <c r="Z10" s="274"/>
      <c r="AA10" s="274"/>
      <c r="AB10" s="275"/>
      <c r="AC10" s="399"/>
      <c r="AD10" s="400"/>
      <c r="AE10" s="416"/>
      <c r="AF10" s="417"/>
      <c r="AG10" s="412">
        <f t="shared" si="0"/>
      </c>
      <c r="AH10" s="413"/>
      <c r="AI10" s="353"/>
      <c r="AJ10" s="117"/>
      <c r="AK10" s="117" t="str">
        <f t="shared" si="1"/>
        <v>X</v>
      </c>
    </row>
    <row r="11" spans="2:37" ht="15" customHeight="1">
      <c r="B11" s="379" t="s">
        <v>0</v>
      </c>
      <c r="C11" s="380"/>
      <c r="D11" s="62">
        <v>24</v>
      </c>
      <c r="E11" s="129">
        <v>27</v>
      </c>
      <c r="F11" s="381"/>
      <c r="G11" s="382"/>
      <c r="H11" s="107"/>
      <c r="I11" s="107"/>
      <c r="J11" s="108"/>
      <c r="K11" s="108"/>
      <c r="L11" s="102"/>
      <c r="M11" s="93"/>
      <c r="O11" s="241"/>
      <c r="P11" s="242"/>
      <c r="R11" s="113"/>
      <c r="S11" s="97" t="s">
        <v>73</v>
      </c>
      <c r="T11" s="88"/>
      <c r="U11" s="120"/>
      <c r="V11" s="120"/>
      <c r="W11" s="279">
        <v>6</v>
      </c>
      <c r="X11" s="270"/>
      <c r="Y11" s="270"/>
      <c r="Z11" s="270"/>
      <c r="AA11" s="270"/>
      <c r="AB11" s="271"/>
      <c r="AC11" s="401"/>
      <c r="AD11" s="402"/>
      <c r="AE11" s="410"/>
      <c r="AF11" s="411"/>
      <c r="AG11" s="414">
        <f aca="true" t="shared" si="2" ref="AG11:AG19">IF(AC11=0,"",IF(AE11=0,1,AE11/AC11))</f>
      </c>
      <c r="AH11" s="415"/>
      <c r="AI11" s="353"/>
      <c r="AJ11" s="120"/>
      <c r="AK11" s="120" t="str">
        <f t="shared" si="1"/>
        <v>X</v>
      </c>
    </row>
    <row r="12" spans="2:37" ht="15" customHeight="1">
      <c r="B12" s="379" t="s">
        <v>1</v>
      </c>
      <c r="C12" s="380"/>
      <c r="D12" s="63">
        <v>17</v>
      </c>
      <c r="E12" s="130"/>
      <c r="F12" s="383"/>
      <c r="G12" s="382"/>
      <c r="H12" s="107"/>
      <c r="I12" s="107"/>
      <c r="J12" s="109"/>
      <c r="K12" s="109"/>
      <c r="L12" s="102"/>
      <c r="M12" s="94"/>
      <c r="O12" s="221"/>
      <c r="P12" s="222"/>
      <c r="R12" s="113"/>
      <c r="S12" s="97" t="s">
        <v>74</v>
      </c>
      <c r="T12" s="88"/>
      <c r="U12" s="119"/>
      <c r="V12" s="119"/>
      <c r="W12" s="280">
        <v>7</v>
      </c>
      <c r="X12" s="272" t="s">
        <v>198</v>
      </c>
      <c r="Y12" s="272"/>
      <c r="Z12" s="272"/>
      <c r="AA12" s="272"/>
      <c r="AB12" s="273"/>
      <c r="AC12" s="397"/>
      <c r="AD12" s="398"/>
      <c r="AE12" s="408"/>
      <c r="AF12" s="409"/>
      <c r="AG12" s="404">
        <f t="shared" si="2"/>
      </c>
      <c r="AH12" s="405"/>
      <c r="AI12" s="353"/>
      <c r="AJ12" s="121"/>
      <c r="AK12" s="355" t="str">
        <f t="shared" si="1"/>
        <v>X</v>
      </c>
    </row>
    <row r="13" spans="2:37" ht="15" customHeight="1" thickBot="1">
      <c r="B13" s="386" t="s">
        <v>77</v>
      </c>
      <c r="C13" s="387"/>
      <c r="D13" s="63">
        <v>15</v>
      </c>
      <c r="E13" s="131"/>
      <c r="F13" s="384"/>
      <c r="G13" s="385"/>
      <c r="H13" s="110"/>
      <c r="I13" s="110"/>
      <c r="J13" s="111"/>
      <c r="K13" s="111"/>
      <c r="L13" s="103"/>
      <c r="M13" s="95"/>
      <c r="O13" s="241"/>
      <c r="P13" s="242"/>
      <c r="R13" s="113"/>
      <c r="S13" s="97" t="s">
        <v>75</v>
      </c>
      <c r="T13" s="88"/>
      <c r="U13" s="119"/>
      <c r="V13" s="119"/>
      <c r="W13" s="281">
        <v>8</v>
      </c>
      <c r="X13" s="274" t="s">
        <v>198</v>
      </c>
      <c r="Y13" s="274"/>
      <c r="Z13" s="274"/>
      <c r="AA13" s="274"/>
      <c r="AB13" s="275"/>
      <c r="AC13" s="399"/>
      <c r="AD13" s="400"/>
      <c r="AE13" s="416"/>
      <c r="AF13" s="417"/>
      <c r="AG13" s="412">
        <f t="shared" si="2"/>
      </c>
      <c r="AH13" s="413"/>
      <c r="AI13" s="353"/>
      <c r="AJ13" s="121"/>
      <c r="AK13" s="355" t="str">
        <f t="shared" si="1"/>
        <v>X</v>
      </c>
    </row>
    <row r="14" spans="2:37" ht="15" customHeight="1" thickTop="1">
      <c r="B14" s="388" t="s">
        <v>87</v>
      </c>
      <c r="C14" s="389"/>
      <c r="D14" s="389"/>
      <c r="E14" s="390"/>
      <c r="F14" s="91">
        <v>49</v>
      </c>
      <c r="G14" s="78">
        <f>IF(F14=0,"",IF(F15=0,"",F15/F14))</f>
      </c>
      <c r="H14" s="104"/>
      <c r="I14" s="104"/>
      <c r="J14" s="105"/>
      <c r="K14" s="106"/>
      <c r="L14" s="64" t="s">
        <v>78</v>
      </c>
      <c r="M14" s="92"/>
      <c r="O14" s="241"/>
      <c r="P14" s="242"/>
      <c r="R14" s="113"/>
      <c r="S14" s="97" t="s">
        <v>76</v>
      </c>
      <c r="T14" s="88"/>
      <c r="U14" s="119"/>
      <c r="V14" s="119"/>
      <c r="W14" s="279">
        <v>9</v>
      </c>
      <c r="X14" s="270"/>
      <c r="Y14" s="270"/>
      <c r="Z14" s="270"/>
      <c r="AA14" s="270"/>
      <c r="AB14" s="271"/>
      <c r="AC14" s="401"/>
      <c r="AD14" s="402"/>
      <c r="AE14" s="410"/>
      <c r="AF14" s="411"/>
      <c r="AG14" s="414">
        <f t="shared" si="2"/>
      </c>
      <c r="AH14" s="415"/>
      <c r="AI14" s="353"/>
      <c r="AJ14" s="121"/>
      <c r="AK14" s="355" t="str">
        <f t="shared" si="1"/>
        <v>X</v>
      </c>
    </row>
    <row r="15" spans="2:37" ht="15" customHeight="1">
      <c r="B15" s="406" t="s">
        <v>0</v>
      </c>
      <c r="C15" s="407"/>
      <c r="D15" s="62">
        <v>26</v>
      </c>
      <c r="E15" s="129"/>
      <c r="F15" s="381"/>
      <c r="G15" s="382"/>
      <c r="H15" s="107"/>
      <c r="I15" s="107"/>
      <c r="J15" s="108"/>
      <c r="K15" s="108"/>
      <c r="L15" s="102"/>
      <c r="M15" s="93"/>
      <c r="O15" s="241"/>
      <c r="P15" s="242"/>
      <c r="R15" s="114"/>
      <c r="S15" s="98" t="s">
        <v>79</v>
      </c>
      <c r="T15" s="89"/>
      <c r="U15" s="119"/>
      <c r="V15" s="119"/>
      <c r="W15" s="280">
        <v>10</v>
      </c>
      <c r="X15" s="272" t="s">
        <v>198</v>
      </c>
      <c r="Y15" s="272"/>
      <c r="Z15" s="272"/>
      <c r="AA15" s="272"/>
      <c r="AB15" s="273"/>
      <c r="AC15" s="397"/>
      <c r="AD15" s="398"/>
      <c r="AE15" s="408"/>
      <c r="AF15" s="409"/>
      <c r="AG15" s="404">
        <f t="shared" si="2"/>
      </c>
      <c r="AH15" s="405"/>
      <c r="AI15" s="353"/>
      <c r="AJ15" s="121"/>
      <c r="AK15" s="355" t="str">
        <f t="shared" si="1"/>
        <v>X</v>
      </c>
    </row>
    <row r="16" spans="2:37" ht="15" customHeight="1">
      <c r="B16" s="379" t="s">
        <v>1</v>
      </c>
      <c r="C16" s="391"/>
      <c r="D16" s="63">
        <v>17</v>
      </c>
      <c r="E16" s="130"/>
      <c r="F16" s="383"/>
      <c r="G16" s="382"/>
      <c r="H16" s="107"/>
      <c r="I16" s="107"/>
      <c r="J16" s="109"/>
      <c r="K16" s="109"/>
      <c r="L16" s="375" t="s">
        <v>195</v>
      </c>
      <c r="M16" s="94"/>
      <c r="O16" s="241"/>
      <c r="P16" s="222"/>
      <c r="R16" s="119"/>
      <c r="S16" s="121"/>
      <c r="T16" s="121"/>
      <c r="U16" s="119"/>
      <c r="V16" s="119"/>
      <c r="W16" s="281">
        <v>3</v>
      </c>
      <c r="X16" s="274" t="s">
        <v>206</v>
      </c>
      <c r="Y16" s="274"/>
      <c r="Z16" s="274"/>
      <c r="AA16" s="274"/>
      <c r="AB16" s="275"/>
      <c r="AC16" s="399"/>
      <c r="AD16" s="400"/>
      <c r="AE16" s="416"/>
      <c r="AF16" s="417"/>
      <c r="AG16" s="412">
        <f t="shared" si="2"/>
      </c>
      <c r="AH16" s="413"/>
      <c r="AI16" s="353"/>
      <c r="AJ16" s="121"/>
      <c r="AK16" s="121"/>
    </row>
    <row r="17" spans="2:37" ht="15" customHeight="1" thickBot="1">
      <c r="B17" s="386" t="s">
        <v>77</v>
      </c>
      <c r="C17" s="387"/>
      <c r="D17" s="65">
        <v>17</v>
      </c>
      <c r="E17" s="131"/>
      <c r="F17" s="384"/>
      <c r="G17" s="385"/>
      <c r="H17" s="110"/>
      <c r="I17" s="110"/>
      <c r="J17" s="374"/>
      <c r="K17" s="111"/>
      <c r="L17" s="375" t="s">
        <v>202</v>
      </c>
      <c r="M17" s="95"/>
      <c r="O17" s="241"/>
      <c r="P17" s="278"/>
      <c r="R17" s="376" t="s">
        <v>89</v>
      </c>
      <c r="S17" s="376"/>
      <c r="T17" s="376"/>
      <c r="U17" s="376"/>
      <c r="V17" s="119"/>
      <c r="W17" s="279">
        <v>2</v>
      </c>
      <c r="X17" s="270" t="s">
        <v>206</v>
      </c>
      <c r="Y17" s="270"/>
      <c r="Z17" s="270"/>
      <c r="AA17" s="270"/>
      <c r="AB17" s="271"/>
      <c r="AC17" s="401"/>
      <c r="AD17" s="402"/>
      <c r="AE17" s="410"/>
      <c r="AF17" s="411"/>
      <c r="AG17" s="404">
        <f t="shared" si="2"/>
      </c>
      <c r="AH17" s="405"/>
      <c r="AI17" s="353"/>
      <c r="AJ17" s="121"/>
      <c r="AK17" s="121"/>
    </row>
    <row r="18" spans="2:35" ht="15" customHeight="1" thickTop="1">
      <c r="B18" s="388" t="s">
        <v>86</v>
      </c>
      <c r="C18" s="389"/>
      <c r="D18" s="389"/>
      <c r="E18" s="390"/>
      <c r="F18" s="91">
        <v>47</v>
      </c>
      <c r="G18" s="78">
        <f>IF(F18=0,"",IF(F19=0,"",F19/F18))</f>
        <v>0.5957446808510638</v>
      </c>
      <c r="H18" s="104"/>
      <c r="I18" s="104"/>
      <c r="J18" s="105"/>
      <c r="K18" s="106"/>
      <c r="L18" s="64" t="s">
        <v>78</v>
      </c>
      <c r="M18" s="92"/>
      <c r="O18" s="241"/>
      <c r="P18" s="242"/>
      <c r="R18" s="377" t="s">
        <v>199</v>
      </c>
      <c r="S18" s="377"/>
      <c r="T18" s="377"/>
      <c r="U18" s="377"/>
      <c r="W18" s="276">
        <v>1</v>
      </c>
      <c r="X18" s="272" t="s">
        <v>207</v>
      </c>
      <c r="Y18" s="272"/>
      <c r="Z18" s="272"/>
      <c r="AA18" s="272"/>
      <c r="AB18" s="273"/>
      <c r="AC18" s="397"/>
      <c r="AD18" s="398"/>
      <c r="AE18" s="408"/>
      <c r="AF18" s="409"/>
      <c r="AG18" s="404">
        <f t="shared" si="2"/>
      </c>
      <c r="AH18" s="405"/>
      <c r="AI18" s="354">
        <v>1</v>
      </c>
    </row>
    <row r="19" spans="2:35" ht="15" customHeight="1">
      <c r="B19" s="379" t="s">
        <v>0</v>
      </c>
      <c r="C19" s="380"/>
      <c r="D19" s="62">
        <v>18</v>
      </c>
      <c r="E19" s="129"/>
      <c r="F19" s="381">
        <v>28</v>
      </c>
      <c r="G19" s="382"/>
      <c r="H19" s="107"/>
      <c r="I19" s="107"/>
      <c r="J19" s="108"/>
      <c r="K19" s="108"/>
      <c r="L19" s="102"/>
      <c r="M19" s="93"/>
      <c r="O19"/>
      <c r="P19"/>
      <c r="Q19"/>
      <c r="R19" s="378"/>
      <c r="S19" s="378"/>
      <c r="T19" s="378"/>
      <c r="U19" s="378"/>
      <c r="W19" s="277"/>
      <c r="X19" s="272" t="s">
        <v>205</v>
      </c>
      <c r="Y19" s="272"/>
      <c r="Z19" s="272"/>
      <c r="AA19" s="272"/>
      <c r="AB19" s="273"/>
      <c r="AC19" s="397"/>
      <c r="AD19" s="398"/>
      <c r="AE19" s="416"/>
      <c r="AF19" s="417"/>
      <c r="AG19" s="412">
        <f t="shared" si="2"/>
      </c>
      <c r="AH19" s="413"/>
      <c r="AI19" s="354"/>
    </row>
    <row r="20" spans="2:21" ht="15" customHeight="1">
      <c r="B20" s="379" t="s">
        <v>1</v>
      </c>
      <c r="C20" s="380"/>
      <c r="D20" s="63">
        <v>14</v>
      </c>
      <c r="E20" s="130"/>
      <c r="F20" s="383"/>
      <c r="G20" s="382"/>
      <c r="H20" s="107"/>
      <c r="I20" s="107"/>
      <c r="J20" s="109"/>
      <c r="K20" s="109"/>
      <c r="L20" s="375" t="s">
        <v>203</v>
      </c>
      <c r="M20" s="94"/>
      <c r="O20" s="59" t="s">
        <v>204</v>
      </c>
      <c r="P20" s="77">
        <v>4</v>
      </c>
      <c r="R20" s="378"/>
      <c r="S20" s="378"/>
      <c r="T20" s="378"/>
      <c r="U20" s="378"/>
    </row>
    <row r="21" spans="2:26" ht="15" customHeight="1" thickBot="1">
      <c r="B21" s="386" t="s">
        <v>77</v>
      </c>
      <c r="C21" s="387"/>
      <c r="D21" s="65">
        <v>16</v>
      </c>
      <c r="E21" s="131"/>
      <c r="F21" s="384"/>
      <c r="G21" s="385"/>
      <c r="H21" s="110"/>
      <c r="I21" s="110"/>
      <c r="J21" s="111"/>
      <c r="K21" s="111"/>
      <c r="L21" s="266" t="s">
        <v>196</v>
      </c>
      <c r="M21" s="95"/>
      <c r="Z21" s="123"/>
    </row>
    <row r="22" spans="2:27" ht="15" customHeight="1" thickTop="1">
      <c r="B22" s="388" t="s">
        <v>88</v>
      </c>
      <c r="C22" s="389"/>
      <c r="D22" s="389"/>
      <c r="E22" s="390"/>
      <c r="F22" s="91">
        <v>34</v>
      </c>
      <c r="G22" s="78">
        <f>IF(F22=0,"",IF(F23=0,"",F23/F22))</f>
        <v>0.2647058823529412</v>
      </c>
      <c r="H22" s="104"/>
      <c r="I22" s="104">
        <v>-2</v>
      </c>
      <c r="J22" s="264" t="s">
        <v>210</v>
      </c>
      <c r="K22" s="106"/>
      <c r="L22" s="64" t="s">
        <v>78</v>
      </c>
      <c r="M22" s="92"/>
      <c r="O22" s="422" t="s">
        <v>84</v>
      </c>
      <c r="P22" s="422"/>
      <c r="Q22" s="422"/>
      <c r="R22" s="422"/>
      <c r="S22" s="422"/>
      <c r="T22" s="422"/>
      <c r="U22" s="116" t="s">
        <v>83</v>
      </c>
      <c r="AA22" s="372"/>
    </row>
    <row r="23" spans="2:21" ht="15" customHeight="1">
      <c r="B23" s="379" t="s">
        <v>0</v>
      </c>
      <c r="C23" s="380"/>
      <c r="D23" s="62">
        <v>16</v>
      </c>
      <c r="E23" s="129">
        <v>20</v>
      </c>
      <c r="F23" s="381">
        <v>9</v>
      </c>
      <c r="G23" s="382"/>
      <c r="H23" s="107"/>
      <c r="I23" s="107"/>
      <c r="J23" s="108"/>
      <c r="K23" s="108"/>
      <c r="L23" s="102"/>
      <c r="M23" s="93"/>
      <c r="O23" s="423" t="s">
        <v>145</v>
      </c>
      <c r="P23" s="423"/>
      <c r="Q23" s="423"/>
      <c r="R23" s="423"/>
      <c r="S23" s="423"/>
      <c r="T23" s="423"/>
      <c r="U23" s="122">
        <v>1</v>
      </c>
    </row>
    <row r="24" spans="2:24" ht="15" customHeight="1">
      <c r="B24" s="379" t="s">
        <v>1</v>
      </c>
      <c r="C24" s="380"/>
      <c r="D24" s="63">
        <v>12</v>
      </c>
      <c r="E24" s="130"/>
      <c r="F24" s="383"/>
      <c r="G24" s="382"/>
      <c r="H24" s="107"/>
      <c r="I24" s="107"/>
      <c r="J24" s="109"/>
      <c r="K24" s="109"/>
      <c r="L24" s="102"/>
      <c r="M24" s="94"/>
      <c r="O24" s="421" t="s">
        <v>189</v>
      </c>
      <c r="P24" s="421"/>
      <c r="Q24" s="421"/>
      <c r="R24" s="421"/>
      <c r="S24" s="421"/>
      <c r="T24" s="421"/>
      <c r="U24" s="100">
        <v>2</v>
      </c>
      <c r="X24" s="373"/>
    </row>
    <row r="25" spans="2:21" ht="15" customHeight="1" thickBot="1">
      <c r="B25" s="386" t="s">
        <v>77</v>
      </c>
      <c r="C25" s="387"/>
      <c r="D25" s="65">
        <v>14</v>
      </c>
      <c r="E25" s="131"/>
      <c r="F25" s="384"/>
      <c r="G25" s="385"/>
      <c r="H25" s="110"/>
      <c r="I25" s="110"/>
      <c r="J25" s="111"/>
      <c r="K25" s="111"/>
      <c r="L25" s="103"/>
      <c r="M25" s="95"/>
      <c r="O25" s="420" t="s">
        <v>190</v>
      </c>
      <c r="P25" s="420"/>
      <c r="Q25" s="420"/>
      <c r="R25" s="420"/>
      <c r="S25" s="420"/>
      <c r="T25" s="420"/>
      <c r="U25" s="101">
        <v>3</v>
      </c>
    </row>
    <row r="26" spans="2:20" ht="15" customHeight="1" thickTop="1">
      <c r="B26" s="85"/>
      <c r="C26" s="85"/>
      <c r="D26" s="90"/>
      <c r="E26" s="83"/>
      <c r="F26" s="86"/>
      <c r="G26" s="86"/>
      <c r="H26" s="70"/>
      <c r="I26" s="70"/>
      <c r="J26" s="60"/>
      <c r="K26" s="60"/>
      <c r="L26" s="87"/>
      <c r="T26" s="218"/>
    </row>
    <row r="31" spans="4:7" ht="15" customHeight="1">
      <c r="D31" s="59"/>
      <c r="E31" s="59"/>
      <c r="G31" s="356"/>
    </row>
    <row r="32" spans="4:5" ht="15" customHeight="1">
      <c r="D32" s="59"/>
      <c r="E32" s="59"/>
    </row>
    <row r="33" spans="4:5" ht="15" customHeight="1">
      <c r="D33" s="59"/>
      <c r="E33" s="59"/>
    </row>
    <row r="34" spans="2:3" ht="15" customHeight="1">
      <c r="B34" s="66"/>
      <c r="C34" s="66"/>
    </row>
  </sheetData>
  <mergeCells count="98">
    <mergeCell ref="O25:T25"/>
    <mergeCell ref="O24:T24"/>
    <mergeCell ref="AE3:AF3"/>
    <mergeCell ref="AE5:AF5"/>
    <mergeCell ref="AE4:AF4"/>
    <mergeCell ref="O22:T22"/>
    <mergeCell ref="AE16:AF16"/>
    <mergeCell ref="AE13:AF13"/>
    <mergeCell ref="AC13:AD13"/>
    <mergeCell ref="O23:T23"/>
    <mergeCell ref="AC7:AD7"/>
    <mergeCell ref="AC8:AD8"/>
    <mergeCell ref="AC9:AD9"/>
    <mergeCell ref="AG12:AH12"/>
    <mergeCell ref="AE11:AF11"/>
    <mergeCell ref="AG11:AH11"/>
    <mergeCell ref="AE12:AF12"/>
    <mergeCell ref="AC11:AD11"/>
    <mergeCell ref="AE7:AF7"/>
    <mergeCell ref="AC10:AD10"/>
    <mergeCell ref="AG4:AH4"/>
    <mergeCell ref="AG5:AH5"/>
    <mergeCell ref="AE10:AF10"/>
    <mergeCell ref="AG7:AH7"/>
    <mergeCell ref="AE9:AF9"/>
    <mergeCell ref="AG9:AH9"/>
    <mergeCell ref="AG6:AH6"/>
    <mergeCell ref="AE6:AF6"/>
    <mergeCell ref="AG10:AH10"/>
    <mergeCell ref="AG3:AH3"/>
    <mergeCell ref="AG13:AH13"/>
    <mergeCell ref="B23:C23"/>
    <mergeCell ref="F23:G25"/>
    <mergeCell ref="B24:C24"/>
    <mergeCell ref="B25:C25"/>
    <mergeCell ref="AG19:AH19"/>
    <mergeCell ref="AC19:AD19"/>
    <mergeCell ref="AE19:AF19"/>
    <mergeCell ref="B20:C20"/>
    <mergeCell ref="AG1:AH1"/>
    <mergeCell ref="AE2:AF2"/>
    <mergeCell ref="AG2:AH2"/>
    <mergeCell ref="AE1:AF1"/>
    <mergeCell ref="AG16:AH16"/>
    <mergeCell ref="AE14:AF14"/>
    <mergeCell ref="AE8:AF8"/>
    <mergeCell ref="AG8:AH8"/>
    <mergeCell ref="AG14:AH14"/>
    <mergeCell ref="AC12:AD12"/>
    <mergeCell ref="AC14:AD14"/>
    <mergeCell ref="AG17:AH17"/>
    <mergeCell ref="AG18:AH18"/>
    <mergeCell ref="AE15:AF15"/>
    <mergeCell ref="AC15:AD15"/>
    <mergeCell ref="AE18:AF18"/>
    <mergeCell ref="AE17:AF17"/>
    <mergeCell ref="AC16:AD16"/>
    <mergeCell ref="AC17:AD17"/>
    <mergeCell ref="AC18:AD18"/>
    <mergeCell ref="AG15:AH15"/>
    <mergeCell ref="B6:E6"/>
    <mergeCell ref="B5:C5"/>
    <mergeCell ref="AC6:AD6"/>
    <mergeCell ref="B10:E10"/>
    <mergeCell ref="B14:E14"/>
    <mergeCell ref="B15:C15"/>
    <mergeCell ref="R9:T9"/>
    <mergeCell ref="B18:E18"/>
    <mergeCell ref="R1:T1"/>
    <mergeCell ref="AC3:AD3"/>
    <mergeCell ref="AC4:AD4"/>
    <mergeCell ref="AC5:AD5"/>
    <mergeCell ref="AC1:AD1"/>
    <mergeCell ref="AC2:AD2"/>
    <mergeCell ref="W1:AB1"/>
    <mergeCell ref="B1:M1"/>
    <mergeCell ref="B12:C12"/>
    <mergeCell ref="B2:E2"/>
    <mergeCell ref="B3:C3"/>
    <mergeCell ref="F3:G5"/>
    <mergeCell ref="F11:G13"/>
    <mergeCell ref="B4:C4"/>
    <mergeCell ref="F7:G9"/>
    <mergeCell ref="B8:C8"/>
    <mergeCell ref="B9:C9"/>
    <mergeCell ref="B22:E22"/>
    <mergeCell ref="F19:G21"/>
    <mergeCell ref="B16:C16"/>
    <mergeCell ref="B21:C21"/>
    <mergeCell ref="B17:C17"/>
    <mergeCell ref="B19:C19"/>
    <mergeCell ref="R18:U18"/>
    <mergeCell ref="R19:U20"/>
    <mergeCell ref="R17:U17"/>
    <mergeCell ref="B7:C7"/>
    <mergeCell ref="F15:G17"/>
    <mergeCell ref="B11:C11"/>
    <mergeCell ref="B13:C13"/>
  </mergeCells>
  <printOptions horizontalCentered="1"/>
  <pageMargins left="0.5" right="0.5" top="0.5" bottom="0.5" header="0.25" footer="0.25"/>
  <pageSetup horizontalDpi="600" verticalDpi="600" orientation="landscape" scale="9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B1:R28"/>
  <sheetViews>
    <sheetView showGridLines="0" workbookViewId="0" topLeftCell="A1">
      <selection activeCell="G15" sqref="G15"/>
    </sheetView>
  </sheetViews>
  <sheetFormatPr defaultColWidth="9.140625" defaultRowHeight="12.75"/>
  <cols>
    <col min="1" max="1" width="2.7109375" style="9" customWidth="1"/>
    <col min="2" max="2" width="14.140625" style="9" bestFit="1" customWidth="1"/>
    <col min="3" max="4" width="6.7109375" style="9" customWidth="1"/>
    <col min="5" max="5" width="6.7109375" style="40" customWidth="1"/>
    <col min="6" max="7" width="6.7109375" style="9" customWidth="1"/>
    <col min="8" max="8" width="6.7109375" style="40" customWidth="1"/>
    <col min="9" max="9" width="7.140625" style="41" bestFit="1" customWidth="1"/>
    <col min="10" max="10" width="2.28125" style="41" customWidth="1"/>
    <col min="11" max="11" width="13.140625" style="9" bestFit="1" customWidth="1"/>
    <col min="12" max="17" width="6.7109375" style="9" customWidth="1"/>
    <col min="18" max="18" width="7.140625" style="9" bestFit="1" customWidth="1"/>
    <col min="19" max="19" width="2.7109375" style="9" customWidth="1"/>
    <col min="20" max="16384" width="9.28125" style="9" customWidth="1"/>
  </cols>
  <sheetData>
    <row r="1" spans="2:18" s="84" customFormat="1" ht="15.75">
      <c r="B1" s="424" t="s">
        <v>4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2:10" ht="8.2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2:18" ht="13.5" customHeight="1" thickBot="1">
      <c r="B3" s="53" t="s">
        <v>5</v>
      </c>
      <c r="C3" s="124" t="str">
        <f>PC1</f>
        <v>Abriel</v>
      </c>
      <c r="D3" s="125" t="str">
        <f>PC2</f>
        <v>Izal</v>
      </c>
      <c r="E3" s="125" t="str">
        <f>PC3</f>
        <v>Jared</v>
      </c>
      <c r="F3" s="125" t="str">
        <f>PC4</f>
        <v>Nona'Me </v>
      </c>
      <c r="G3" s="126" t="str">
        <f>PC5</f>
        <v>Aurora</v>
      </c>
      <c r="H3" s="127" t="str">
        <f>PC6</f>
        <v>Ahmad</v>
      </c>
      <c r="I3" s="56" t="s">
        <v>40</v>
      </c>
      <c r="J3" s="12"/>
      <c r="K3" s="54" t="s">
        <v>19</v>
      </c>
      <c r="L3" s="124" t="str">
        <f>PC1</f>
        <v>Abriel</v>
      </c>
      <c r="M3" s="125" t="str">
        <f>PC2</f>
        <v>Izal</v>
      </c>
      <c r="N3" s="125" t="str">
        <f>PC3</f>
        <v>Jared</v>
      </c>
      <c r="O3" s="125" t="str">
        <f>PC4</f>
        <v>Nona'Me </v>
      </c>
      <c r="P3" s="126" t="str">
        <f>PC5</f>
        <v>Aurora</v>
      </c>
      <c r="Q3" s="127" t="str">
        <f>PC6</f>
        <v>Ahmad</v>
      </c>
      <c r="R3" s="56" t="s">
        <v>40</v>
      </c>
    </row>
    <row r="4" spans="2:18" ht="13.5" customHeight="1">
      <c r="B4" s="13" t="s">
        <v>6</v>
      </c>
      <c r="C4" s="14">
        <f>'[1]Character Sheet p1'!$H$39</f>
        <v>1</v>
      </c>
      <c r="D4" s="359">
        <f>'[2]Character Sheet p1'!$H$39</f>
        <v>3</v>
      </c>
      <c r="E4" s="359">
        <f>'[3]Character Sheet p1'!$H$39</f>
        <v>3</v>
      </c>
      <c r="F4" s="359">
        <f>'[4]Character Sheet p1'!$H$39</f>
        <v>3</v>
      </c>
      <c r="G4" s="359">
        <f>'[5]Character Sheet p1'!$H$39</f>
        <v>1</v>
      </c>
      <c r="H4" s="357">
        <f>'[6]Character Sheet p1'!$H$39</f>
        <v>10</v>
      </c>
      <c r="I4" s="47">
        <f aca="true" t="shared" si="0" ref="I4:I20">IF(SUM(C4:H4)=0,0,(AVERAGE(C4:H4)))</f>
        <v>3.5</v>
      </c>
      <c r="J4" s="17"/>
      <c r="K4" s="18" t="s">
        <v>20</v>
      </c>
      <c r="L4" s="360">
        <f>'[1]Character Sheet p1'!$W$44</f>
      </c>
      <c r="M4" s="19">
        <f>'[2]Character Sheet p1'!$W$44</f>
      </c>
      <c r="N4" s="19">
        <f>'[3]Character Sheet p1'!$W$44</f>
      </c>
      <c r="O4" s="19">
        <f>'[4]Character Sheet p1'!$W$44</f>
      </c>
      <c r="P4" s="19">
        <f>'[5]Character Sheet p1'!$W$44</f>
        <v>2</v>
      </c>
      <c r="Q4" s="361">
        <f>'[6]Character Sheet p1'!$W$44</f>
      </c>
      <c r="R4" s="46">
        <f aca="true" t="shared" si="1" ref="R4:R20">IF(SUM(L4:Q4)=0,0,(AVERAGE(L4:Q4)))</f>
        <v>2</v>
      </c>
    </row>
    <row r="5" spans="2:18" ht="13.5" customHeight="1">
      <c r="B5" s="13" t="s">
        <v>7</v>
      </c>
      <c r="C5" s="20">
        <f>'[1]Character Sheet p1'!$H$41</f>
        <v>4</v>
      </c>
      <c r="D5" s="21">
        <f>'[2]Character Sheet p1'!$H$41</f>
        <v>5</v>
      </c>
      <c r="E5" s="21">
        <f>'[3]Character Sheet p1'!$H$41</f>
        <v>12</v>
      </c>
      <c r="F5" s="21">
        <f>'[4]Character Sheet p1'!$H$41</f>
        <v>2</v>
      </c>
      <c r="G5" s="21">
        <f>'[5]Character Sheet p1'!$H$41</f>
        <v>3</v>
      </c>
      <c r="H5" s="358">
        <f>'[6]Character Sheet p1'!$H$41</f>
        <v>18</v>
      </c>
      <c r="I5" s="47">
        <f t="shared" si="0"/>
        <v>7.333333333333333</v>
      </c>
      <c r="J5" s="17"/>
      <c r="K5" s="18" t="s">
        <v>21</v>
      </c>
      <c r="L5" s="20">
        <f>'[1]Character Sheet p1'!$W$45</f>
      </c>
      <c r="M5" s="21">
        <f>'[2]Character Sheet p1'!$W$45</f>
      </c>
      <c r="N5" s="21">
        <f>'[3]Character Sheet p1'!$W$45</f>
      </c>
      <c r="O5" s="21">
        <f>'[4]Character Sheet p1'!$W$45</f>
      </c>
      <c r="P5" s="21">
        <f>'[5]Character Sheet p1'!$W$45</f>
      </c>
      <c r="Q5" s="362">
        <f>'[6]Character Sheet p1'!$W$45</f>
      </c>
      <c r="R5" s="47">
        <f t="shared" si="1"/>
        <v>0</v>
      </c>
    </row>
    <row r="6" spans="2:18" ht="13.5" customHeight="1">
      <c r="B6" s="13" t="s">
        <v>8</v>
      </c>
      <c r="C6" s="20">
        <f>'[1]Character Sheet p1'!$H$44</f>
        <v>18</v>
      </c>
      <c r="D6" s="21">
        <f>'[2]Character Sheet p1'!$H$44</f>
        <v>3</v>
      </c>
      <c r="E6" s="21">
        <f>'[3]Character Sheet p1'!$H$44</f>
        <v>20</v>
      </c>
      <c r="F6" s="21">
        <f>'[4]Character Sheet p1'!$H$44</f>
        <v>2</v>
      </c>
      <c r="G6" s="21">
        <f>'[5]Character Sheet p1'!$H$44</f>
        <v>15</v>
      </c>
      <c r="H6" s="358">
        <f>'[6]Character Sheet p1'!$H$44</f>
        <v>8</v>
      </c>
      <c r="I6" s="47">
        <f t="shared" si="0"/>
        <v>11</v>
      </c>
      <c r="J6" s="17"/>
      <c r="K6" s="18" t="s">
        <v>23</v>
      </c>
      <c r="L6" s="20">
        <f>'[1]Character Sheet p1'!$W$52</f>
      </c>
      <c r="M6" s="21">
        <f>'[2]Character Sheet p1'!$W$52</f>
      </c>
      <c r="N6" s="21">
        <f>'[3]Character Sheet p1'!$W$52</f>
      </c>
      <c r="O6" s="21">
        <f>'[4]Character Sheet p1'!$W$52</f>
      </c>
      <c r="P6" s="21">
        <f>'[5]Character Sheet p1'!$W$52</f>
        <v>2</v>
      </c>
      <c r="Q6" s="362">
        <f>'[6]Character Sheet p1'!$W$52</f>
        <v>10</v>
      </c>
      <c r="R6" s="47">
        <f t="shared" si="1"/>
        <v>6</v>
      </c>
    </row>
    <row r="7" spans="2:18" ht="13.5" customHeight="1">
      <c r="B7" s="13" t="s">
        <v>9</v>
      </c>
      <c r="C7" s="20">
        <f>'[1]Character Sheet p1'!$H$45</f>
        <v>4</v>
      </c>
      <c r="D7" s="21">
        <f>'[2]Character Sheet p1'!$H$45</f>
        <v>3</v>
      </c>
      <c r="E7" s="21">
        <f>'[3]Character Sheet p1'!$H$45</f>
        <v>8</v>
      </c>
      <c r="F7" s="21">
        <f>'[4]Character Sheet p1'!$H$45</f>
        <v>2</v>
      </c>
      <c r="G7" s="21">
        <f>'[5]Character Sheet p1'!$H$45</f>
        <v>3</v>
      </c>
      <c r="H7" s="358">
        <f>'[6]Character Sheet p1'!$H$45</f>
        <v>8</v>
      </c>
      <c r="I7" s="47">
        <f t="shared" si="0"/>
        <v>4.666666666666667</v>
      </c>
      <c r="J7" s="17"/>
      <c r="K7" s="18" t="s">
        <v>194</v>
      </c>
      <c r="L7" s="20">
        <f>'[1]Character Sheet p1'!$W$53</f>
      </c>
      <c r="M7" s="21">
        <f>'[2]Character Sheet p1'!$W$53</f>
      </c>
      <c r="N7" s="21">
        <f>'[3]Character Sheet p1'!$W$53</f>
      </c>
      <c r="O7" s="21">
        <f>'[4]Character Sheet p1'!$W$53</f>
      </c>
      <c r="P7" s="21">
        <f>'[5]Character Sheet p1'!$W$53</f>
      </c>
      <c r="Q7" s="362">
        <f>'[6]Character Sheet p1'!$W$53</f>
      </c>
      <c r="R7" s="47">
        <f t="shared" si="1"/>
        <v>0</v>
      </c>
    </row>
    <row r="8" spans="2:18" ht="13.5" customHeight="1">
      <c r="B8" s="13" t="s">
        <v>10</v>
      </c>
      <c r="C8" s="20">
        <f>'[1]Character Sheet p1'!$H$47</f>
        <v>1</v>
      </c>
      <c r="D8" s="21">
        <f>'[2]Character Sheet p1'!$H$47</f>
        <v>3</v>
      </c>
      <c r="E8" s="21">
        <f>'[3]Character Sheet p1'!$H$47</f>
        <v>3</v>
      </c>
      <c r="F8" s="21">
        <f>'[4]Character Sheet p1'!$H$47</f>
        <v>3</v>
      </c>
      <c r="G8" s="21">
        <f>'[5]Character Sheet p1'!$H$47</f>
        <v>1</v>
      </c>
      <c r="H8" s="358">
        <f>'[6]Character Sheet p1'!$H$47</f>
        <v>2</v>
      </c>
      <c r="I8" s="47">
        <f t="shared" si="0"/>
        <v>2.1666666666666665</v>
      </c>
      <c r="J8" s="17"/>
      <c r="K8" s="18" t="s">
        <v>50</v>
      </c>
      <c r="L8" s="20">
        <f>'[1]Character Sheet p1'!$W$54</f>
      </c>
      <c r="M8" s="21">
        <f>'[2]Character Sheet p1'!$W$54</f>
      </c>
      <c r="N8" s="21">
        <f>'[3]Character Sheet p1'!$W$54</f>
      </c>
      <c r="O8" s="21">
        <f>'[4]Character Sheet p1'!$W$54</f>
      </c>
      <c r="P8" s="21">
        <f>'[5]Character Sheet p1'!$W$54</f>
      </c>
      <c r="Q8" s="362">
        <f>'[6]Character Sheet p1'!$W$54</f>
      </c>
      <c r="R8" s="47">
        <f t="shared" si="1"/>
        <v>0</v>
      </c>
    </row>
    <row r="9" spans="2:18" ht="13.5" customHeight="1">
      <c r="B9" s="13" t="s">
        <v>11</v>
      </c>
      <c r="C9" s="20">
        <f>'[1]Character Sheet p1'!$H$48</f>
        <v>4</v>
      </c>
      <c r="D9" s="21">
        <f>'[2]Character Sheet p1'!$H$48</f>
        <v>3</v>
      </c>
      <c r="E9" s="21">
        <f>'[3]Character Sheet p1'!$H$48</f>
        <v>18</v>
      </c>
      <c r="F9" s="21">
        <f>'[4]Character Sheet p1'!$H$48</f>
        <v>6</v>
      </c>
      <c r="G9" s="21">
        <f>'[5]Character Sheet p1'!$H$48</f>
        <v>5</v>
      </c>
      <c r="H9" s="358">
        <f>'[6]Character Sheet p1'!$H$48</f>
        <v>6</v>
      </c>
      <c r="I9" s="47">
        <f t="shared" si="0"/>
        <v>7</v>
      </c>
      <c r="J9" s="17"/>
      <c r="K9" s="18" t="s">
        <v>47</v>
      </c>
      <c r="L9" s="20">
        <f>'[1]Character Sheet p1'!$W$55</f>
      </c>
      <c r="M9" s="21">
        <f>'[2]Character Sheet p1'!$W$55</f>
      </c>
      <c r="N9" s="21">
        <f>'[3]Character Sheet p1'!$W$55</f>
      </c>
      <c r="O9" s="21">
        <f>'[4]Character Sheet p1'!$W$55</f>
      </c>
      <c r="P9" s="21">
        <f>'[5]Character Sheet p1'!$W$55</f>
      </c>
      <c r="Q9" s="362">
        <f>'[6]Character Sheet p1'!$W$55</f>
      </c>
      <c r="R9" s="47">
        <f t="shared" si="1"/>
        <v>0</v>
      </c>
    </row>
    <row r="10" spans="2:18" ht="13.5" customHeight="1">
      <c r="B10" s="13" t="s">
        <v>12</v>
      </c>
      <c r="C10" s="20">
        <f>'[1]Character Sheet p1'!$H$50</f>
        <v>-5</v>
      </c>
      <c r="D10" s="21">
        <f>'[2]Character Sheet p1'!$H$50</f>
        <v>-3</v>
      </c>
      <c r="E10" s="21">
        <f>'[3]Character Sheet p1'!$H$50</f>
        <v>4</v>
      </c>
      <c r="F10" s="21">
        <f>'[4]Character Sheet p1'!$H$50</f>
        <v>15</v>
      </c>
      <c r="G10" s="21">
        <f>'[5]Character Sheet p1'!$H$50</f>
        <v>2</v>
      </c>
      <c r="H10" s="358">
        <f>'[6]Character Sheet p1'!$H$50</f>
        <v>2</v>
      </c>
      <c r="I10" s="47">
        <f t="shared" si="0"/>
        <v>2.5</v>
      </c>
      <c r="J10" s="17"/>
      <c r="K10" s="18" t="s">
        <v>49</v>
      </c>
      <c r="L10" s="20">
        <f>'[1]Character Sheet p1'!$W$56</f>
      </c>
      <c r="M10" s="21">
        <f>'[2]Character Sheet p1'!$W$56</f>
      </c>
      <c r="N10" s="21">
        <f>'[3]Character Sheet p1'!$W$56</f>
      </c>
      <c r="O10" s="21">
        <f>'[4]Character Sheet p1'!$W$56</f>
      </c>
      <c r="P10" s="21">
        <f>'[5]Character Sheet p1'!$W$56</f>
        <v>2</v>
      </c>
      <c r="Q10" s="362">
        <f>'[6]Character Sheet p1'!$W$56</f>
      </c>
      <c r="R10" s="47">
        <f t="shared" si="1"/>
        <v>2</v>
      </c>
    </row>
    <row r="11" spans="2:18" ht="13.5" customHeight="1">
      <c r="B11" s="13" t="s">
        <v>13</v>
      </c>
      <c r="C11" s="20">
        <f>'[1]Character Sheet p1'!$H$53</f>
        <v>3</v>
      </c>
      <c r="D11" s="21">
        <f>'[2]Character Sheet p1'!$H$53</f>
        <v>3</v>
      </c>
      <c r="E11" s="21">
        <f>'[3]Character Sheet p1'!$H$53</f>
        <v>1</v>
      </c>
      <c r="F11" s="21">
        <f>'[4]Character Sheet p1'!$H$53</f>
        <v>11</v>
      </c>
      <c r="G11" s="21">
        <f>'[5]Character Sheet p1'!$H$53</f>
        <v>4</v>
      </c>
      <c r="H11" s="358">
        <f>'[6]Character Sheet p1'!$H$53</f>
        <v>1</v>
      </c>
      <c r="I11" s="47">
        <f t="shared" si="0"/>
        <v>3.8333333333333335</v>
      </c>
      <c r="J11" s="17"/>
      <c r="K11" s="18" t="s">
        <v>41</v>
      </c>
      <c r="L11" s="20">
        <f>'[1]Character Sheet p1'!$W$57</f>
        <v>2</v>
      </c>
      <c r="M11" s="21">
        <f>'[2]Character Sheet p1'!$W$57</f>
      </c>
      <c r="N11" s="21">
        <f>'[3]Character Sheet p1'!$W$57</f>
        <v>8</v>
      </c>
      <c r="O11" s="21">
        <f>'[4]Character Sheet p1'!$W$57</f>
      </c>
      <c r="P11" s="21">
        <f>'[5]Character Sheet p1'!$W$57</f>
        <v>6</v>
      </c>
      <c r="Q11" s="362">
        <f>'[6]Character Sheet p1'!$W$57</f>
      </c>
      <c r="R11" s="47">
        <f t="shared" si="1"/>
        <v>5.333333333333333</v>
      </c>
    </row>
    <row r="12" spans="2:18" ht="13.5" customHeight="1">
      <c r="B12" s="13" t="s">
        <v>14</v>
      </c>
      <c r="C12" s="20">
        <f>'[1]Character Sheet p1'!$H$54</f>
        <v>-5</v>
      </c>
      <c r="D12" s="21">
        <f>'[2]Character Sheet p1'!$H$54</f>
        <v>-5</v>
      </c>
      <c r="E12" s="21">
        <f>'[3]Character Sheet p1'!$H$54</f>
        <v>4</v>
      </c>
      <c r="F12" s="21">
        <f>'[4]Character Sheet p1'!$H$54</f>
        <v>15</v>
      </c>
      <c r="G12" s="21">
        <f>'[5]Character Sheet p1'!$H$54</f>
        <v>2</v>
      </c>
      <c r="H12" s="358">
        <f>'[6]Character Sheet p1'!$H$54</f>
        <v>2</v>
      </c>
      <c r="I12" s="47">
        <f t="shared" si="0"/>
        <v>2.1666666666666665</v>
      </c>
      <c r="J12" s="17"/>
      <c r="K12" s="18" t="s">
        <v>39</v>
      </c>
      <c r="L12" s="20">
        <f>'[1]Character Sheet p1'!$W$58</f>
      </c>
      <c r="M12" s="21">
        <f>'[2]Character Sheet p1'!$W$58</f>
      </c>
      <c r="N12" s="21">
        <f>'[3]Character Sheet p1'!$W$58</f>
      </c>
      <c r="O12" s="21">
        <f>'[4]Character Sheet p1'!$W$58</f>
      </c>
      <c r="P12" s="21">
        <f>'[5]Character Sheet p1'!$W$58</f>
        <v>2</v>
      </c>
      <c r="Q12" s="362">
        <f>'[6]Character Sheet p1'!$W$58</f>
      </c>
      <c r="R12" s="47">
        <f t="shared" si="1"/>
        <v>2</v>
      </c>
    </row>
    <row r="13" spans="2:18" ht="13.5" customHeight="1">
      <c r="B13" s="13" t="s">
        <v>15</v>
      </c>
      <c r="C13" s="20">
        <f>'[1]Character Sheet p1'!$H$56</f>
        <v>1</v>
      </c>
      <c r="D13" s="21">
        <f>'[2]Character Sheet p1'!$H$56</f>
        <v>3</v>
      </c>
      <c r="E13" s="21">
        <f>'[3]Character Sheet p1'!$H$56</f>
        <v>4</v>
      </c>
      <c r="F13" s="21">
        <f>'[4]Character Sheet p1'!$H$56</f>
        <v>10</v>
      </c>
      <c r="G13" s="21">
        <f>'[5]Character Sheet p1'!$H$56</f>
        <v>1</v>
      </c>
      <c r="H13" s="358">
        <f>'[6]Character Sheet p1'!$H$56</f>
        <v>2</v>
      </c>
      <c r="I13" s="47">
        <f t="shared" si="0"/>
        <v>3.5</v>
      </c>
      <c r="J13" s="17"/>
      <c r="K13" s="18" t="s">
        <v>48</v>
      </c>
      <c r="L13" s="20">
        <f>'[1]Character Sheet p1'!$W$59</f>
        <v>2</v>
      </c>
      <c r="M13" s="21">
        <f>'[2]Character Sheet p1'!$W$59</f>
      </c>
      <c r="N13" s="21">
        <f>'[3]Character Sheet p1'!$W$59</f>
      </c>
      <c r="O13" s="21">
        <f>'[4]Character Sheet p1'!$W$59</f>
      </c>
      <c r="P13" s="21">
        <f>'[5]Character Sheet p1'!$W$59</f>
      </c>
      <c r="Q13" s="362">
        <f>'[6]Character Sheet p1'!$W$59</f>
      </c>
      <c r="R13" s="47">
        <f t="shared" si="1"/>
        <v>2</v>
      </c>
    </row>
    <row r="14" spans="2:18" ht="13.5" customHeight="1">
      <c r="B14" s="13" t="s">
        <v>16</v>
      </c>
      <c r="C14" s="20">
        <f>'[1]Character Sheet p1'!$H$57</f>
        <v>6</v>
      </c>
      <c r="D14" s="21">
        <f>'[2]Character Sheet p1'!$H$57</f>
        <v>3</v>
      </c>
      <c r="E14" s="21">
        <f>'[3]Character Sheet p1'!$H$57</f>
        <v>7</v>
      </c>
      <c r="F14" s="21">
        <f>'[4]Character Sheet p1'!$H$57</f>
        <v>3</v>
      </c>
      <c r="G14" s="21">
        <f>'[5]Character Sheet p1'!$H$57</f>
        <v>9</v>
      </c>
      <c r="H14" s="358">
        <f>'[6]Character Sheet p1'!$H$57</f>
        <v>1</v>
      </c>
      <c r="I14" s="47">
        <f t="shared" si="0"/>
        <v>4.833333333333333</v>
      </c>
      <c r="J14" s="17"/>
      <c r="K14" s="18" t="s">
        <v>46</v>
      </c>
      <c r="L14" s="20">
        <f>'[1]Character Sheet p1'!$W$61</f>
        <v>2</v>
      </c>
      <c r="M14" s="21">
        <f>'[2]Character Sheet p1'!$W$61</f>
      </c>
      <c r="N14" s="21">
        <f>'[3]Character Sheet p1'!$W$61</f>
      </c>
      <c r="O14" s="21">
        <f>'[4]Character Sheet p1'!$W$61</f>
      </c>
      <c r="P14" s="21">
        <f>'[5]Character Sheet p1'!$W$61</f>
        <v>3</v>
      </c>
      <c r="Q14" s="362">
        <f>'[6]Character Sheet p1'!$W$61</f>
        <v>13</v>
      </c>
      <c r="R14" s="47">
        <f t="shared" si="1"/>
        <v>6</v>
      </c>
    </row>
    <row r="15" spans="2:18" ht="13.5" customHeight="1">
      <c r="B15" s="13" t="s">
        <v>17</v>
      </c>
      <c r="C15" s="20">
        <f>'[1]Character Sheet p1'!$H$58</f>
        <v>4</v>
      </c>
      <c r="D15" s="21">
        <f>'[2]Character Sheet p1'!$H$58</f>
        <v>3</v>
      </c>
      <c r="E15" s="21">
        <f>'[3]Character Sheet p1'!$H$58</f>
        <v>13</v>
      </c>
      <c r="F15" s="21">
        <f>'[4]Character Sheet p1'!$H$58</f>
        <v>11</v>
      </c>
      <c r="G15" s="21">
        <f>'[5]Character Sheet p1'!$H$58</f>
        <v>4</v>
      </c>
      <c r="H15" s="358">
        <f>'[6]Character Sheet p1'!$H$58</f>
        <v>1</v>
      </c>
      <c r="I15" s="47">
        <f t="shared" si="0"/>
        <v>6</v>
      </c>
      <c r="J15" s="17"/>
      <c r="K15" s="18" t="s">
        <v>38</v>
      </c>
      <c r="L15" s="20">
        <f>'[1]Character Sheet p1'!$W$60</f>
        <v>5</v>
      </c>
      <c r="M15" s="21">
        <f>'[2]Character Sheet p1'!$W$60</f>
      </c>
      <c r="N15" s="21">
        <f>'[3]Character Sheet p1'!$W$60</f>
      </c>
      <c r="O15" s="21">
        <f>'[4]Character Sheet p1'!$W$60</f>
      </c>
      <c r="P15" s="21">
        <f>'[5]Character Sheet p1'!$W$60</f>
        <v>11</v>
      </c>
      <c r="Q15" s="362">
        <f>'[6]Character Sheet p1'!$W$60</f>
      </c>
      <c r="R15" s="47">
        <f t="shared" si="1"/>
        <v>8</v>
      </c>
    </row>
    <row r="16" spans="2:18" ht="13.5" customHeight="1">
      <c r="B16" s="13" t="s">
        <v>18</v>
      </c>
      <c r="C16" s="20">
        <f>'[1]Character Sheet p1'!$H$61</f>
        <v>1</v>
      </c>
      <c r="D16" s="21">
        <f>'[2]Character Sheet p1'!$H$61</f>
        <v>3</v>
      </c>
      <c r="E16" s="21">
        <f>'[3]Character Sheet p1'!$H$61</f>
        <v>4</v>
      </c>
      <c r="F16" s="21">
        <f>'[4]Character Sheet p1'!$H$61</f>
        <v>7</v>
      </c>
      <c r="G16" s="21">
        <f>'[5]Character Sheet p1'!$H$61</f>
        <v>2</v>
      </c>
      <c r="H16" s="358">
        <f>'[6]Character Sheet p1'!$H$61</f>
        <v>2</v>
      </c>
      <c r="I16" s="47">
        <f t="shared" si="0"/>
        <v>3.1666666666666665</v>
      </c>
      <c r="J16" s="17"/>
      <c r="K16" s="18" t="s">
        <v>55</v>
      </c>
      <c r="L16" s="20">
        <f>'[1]Character Sheet p1'!$W$48</f>
      </c>
      <c r="M16" s="21">
        <f>'[2]Character Sheet p1'!$W$48</f>
      </c>
      <c r="N16" s="21">
        <f>'[3]Character Sheet p1'!$W$48</f>
      </c>
      <c r="O16" s="21">
        <f>'[4]Character Sheet p1'!$W$48</f>
        <v>9</v>
      </c>
      <c r="P16" s="21">
        <f>'[5]Character Sheet p1'!$W$48</f>
      </c>
      <c r="Q16" s="362">
        <f>'[6]Character Sheet p1'!$W$48</f>
      </c>
      <c r="R16" s="47">
        <f t="shared" si="1"/>
        <v>9</v>
      </c>
    </row>
    <row r="17" spans="2:18" ht="13.5" customHeight="1">
      <c r="B17" s="13"/>
      <c r="C17" s="20"/>
      <c r="D17" s="21"/>
      <c r="E17" s="21"/>
      <c r="F17" s="21"/>
      <c r="G17" s="21"/>
      <c r="H17" s="22"/>
      <c r="I17" s="47">
        <f>IF(SUM(C17:H17)=0,0,(AVERAGE(C17:H17)))</f>
        <v>0</v>
      </c>
      <c r="J17" s="17"/>
      <c r="K17" s="18" t="s">
        <v>22</v>
      </c>
      <c r="L17" s="20">
        <f>'[1]Character Sheet p1'!$W$49</f>
      </c>
      <c r="M17" s="21">
        <f>'[2]Character Sheet p1'!$W$49</f>
      </c>
      <c r="N17" s="21">
        <f>'[3]Character Sheet p1'!$W$49</f>
      </c>
      <c r="O17" s="21">
        <f>'[4]Character Sheet p1'!$W$49</f>
        <v>3</v>
      </c>
      <c r="P17" s="21">
        <f>'[5]Character Sheet p1'!$W$49</f>
        <v>6</v>
      </c>
      <c r="Q17" s="362">
        <f>'[6]Character Sheet p1'!$W$49</f>
        <v>14</v>
      </c>
      <c r="R17" s="47">
        <f t="shared" si="1"/>
        <v>7.666666666666667</v>
      </c>
    </row>
    <row r="18" spans="2:18" ht="13.5" customHeight="1">
      <c r="B18" s="13"/>
      <c r="C18" s="20"/>
      <c r="D18" s="21"/>
      <c r="E18" s="21"/>
      <c r="F18" s="21"/>
      <c r="G18" s="21"/>
      <c r="H18" s="22"/>
      <c r="I18" s="47">
        <f>IF(SUM(C18:H18)=0,0,(AVERAGE(C18:H18)))</f>
        <v>0</v>
      </c>
      <c r="J18" s="17"/>
      <c r="K18" s="18"/>
      <c r="L18" s="71"/>
      <c r="M18" s="72"/>
      <c r="N18" s="72"/>
      <c r="O18" s="72"/>
      <c r="P18" s="73"/>
      <c r="Q18" s="74"/>
      <c r="R18" s="47">
        <f t="shared" si="1"/>
        <v>0</v>
      </c>
    </row>
    <row r="19" spans="2:18" ht="13.5" customHeight="1">
      <c r="B19" s="13"/>
      <c r="C19" s="20"/>
      <c r="D19" s="21"/>
      <c r="E19" s="21"/>
      <c r="F19" s="21"/>
      <c r="G19" s="21"/>
      <c r="H19" s="22"/>
      <c r="I19" s="47">
        <f>IF(SUM(C19:H19)=0,0,(AVERAGE(C19:H19)))</f>
        <v>0</v>
      </c>
      <c r="J19" s="17"/>
      <c r="K19" s="18"/>
      <c r="L19" s="71"/>
      <c r="M19" s="72"/>
      <c r="N19" s="72"/>
      <c r="O19" s="72"/>
      <c r="P19" s="73"/>
      <c r="Q19" s="74"/>
      <c r="R19" s="47">
        <f t="shared" si="1"/>
        <v>0</v>
      </c>
    </row>
    <row r="20" spans="2:18" ht="13.5" customHeight="1" thickBot="1">
      <c r="B20" s="23"/>
      <c r="C20" s="24"/>
      <c r="D20" s="25"/>
      <c r="E20" s="25"/>
      <c r="F20" s="25"/>
      <c r="G20" s="25"/>
      <c r="H20" s="26"/>
      <c r="I20" s="47">
        <f t="shared" si="0"/>
        <v>0</v>
      </c>
      <c r="J20" s="17"/>
      <c r="K20" s="27"/>
      <c r="L20" s="28"/>
      <c r="M20" s="29"/>
      <c r="N20" s="29"/>
      <c r="O20" s="29"/>
      <c r="P20" s="30"/>
      <c r="Q20" s="31"/>
      <c r="R20" s="48">
        <f t="shared" si="1"/>
        <v>0</v>
      </c>
    </row>
    <row r="21" spans="2:18" ht="13.5" customHeight="1" thickBot="1">
      <c r="B21" s="55" t="s">
        <v>24</v>
      </c>
      <c r="C21" s="124" t="str">
        <f>PC1</f>
        <v>Abriel</v>
      </c>
      <c r="D21" s="125" t="str">
        <f>PC2</f>
        <v>Izal</v>
      </c>
      <c r="E21" s="125" t="str">
        <f>PC3</f>
        <v>Jared</v>
      </c>
      <c r="F21" s="125" t="str">
        <f>PC4</f>
        <v>Nona'Me </v>
      </c>
      <c r="G21" s="126" t="str">
        <f>PC5</f>
        <v>Aurora</v>
      </c>
      <c r="H21" s="127" t="str">
        <f>PC6</f>
        <v>Ahmad</v>
      </c>
      <c r="I21" s="57" t="s">
        <v>40</v>
      </c>
      <c r="J21" s="32"/>
      <c r="K21" s="53" t="s">
        <v>28</v>
      </c>
      <c r="L21" s="124" t="str">
        <f>PC1</f>
        <v>Abriel</v>
      </c>
      <c r="M21" s="125" t="str">
        <f>PC2</f>
        <v>Izal</v>
      </c>
      <c r="N21" s="125" t="str">
        <f>PC3</f>
        <v>Jared</v>
      </c>
      <c r="O21" s="125" t="str">
        <f>PC4</f>
        <v>Nona'Me </v>
      </c>
      <c r="P21" s="126" t="str">
        <f>PC5</f>
        <v>Aurora</v>
      </c>
      <c r="Q21" s="127" t="str">
        <f>PC6</f>
        <v>Ahmad</v>
      </c>
      <c r="R21" s="11" t="s">
        <v>40</v>
      </c>
    </row>
    <row r="22" spans="2:18" ht="13.5" customHeight="1">
      <c r="B22" s="33" t="s">
        <v>25</v>
      </c>
      <c r="C22" s="363">
        <f>'[1]Character Sheet p1'!$C$12</f>
        <v>13</v>
      </c>
      <c r="D22" s="34">
        <f>'[2]Character Sheet p1'!$C$12</f>
        <v>16</v>
      </c>
      <c r="E22" s="34">
        <f>'[3]Character Sheet p1'!$C$12</f>
        <v>16</v>
      </c>
      <c r="F22" s="34">
        <f>'[4]Character Sheet p1'!$C$12</f>
        <v>16</v>
      </c>
      <c r="G22" s="34">
        <f>'[5]Character Sheet p1'!$C$12</f>
        <v>13</v>
      </c>
      <c r="H22" s="366">
        <f>'[6]Character Sheet p1'!$C$12</f>
        <v>14</v>
      </c>
      <c r="I22" s="49">
        <f>IF(SUM(C22:H22)=0,"",(AVERAGE(C22:H22)))</f>
        <v>14.666666666666666</v>
      </c>
      <c r="J22" s="35"/>
      <c r="K22" s="13" t="s">
        <v>29</v>
      </c>
      <c r="L22" s="14">
        <f>'[1]Character Sheet p1'!$Z$9</f>
        <v>14</v>
      </c>
      <c r="M22" s="359">
        <f>'[2]Character Sheet p1'!$Z$9</f>
        <v>10</v>
      </c>
      <c r="N22" s="359">
        <f>'[3]Character Sheet p1'!$Z$9</f>
        <v>9</v>
      </c>
      <c r="O22" s="359">
        <f>'[4]Character Sheet p1'!$Z$9</f>
        <v>5</v>
      </c>
      <c r="P22" s="359">
        <f>'[5]Character Sheet p1'!$Z$9</f>
        <v>4</v>
      </c>
      <c r="Q22" s="370">
        <f>'[6]Character Sheet p1'!$Z$9</f>
        <v>5</v>
      </c>
      <c r="R22" s="47">
        <f>IF(SUM(L22:Q22)=0,0,(AVERAGE(L22:Q22)))</f>
        <v>7.833333333333333</v>
      </c>
    </row>
    <row r="23" spans="2:18" ht="13.5" customHeight="1">
      <c r="B23" s="13" t="s">
        <v>26</v>
      </c>
      <c r="C23" s="364">
        <f>'[1]Character Sheet p1'!$C$13</f>
        <v>13</v>
      </c>
      <c r="D23" s="38">
        <f>'[2]Character Sheet p1'!$C$13</f>
        <v>16</v>
      </c>
      <c r="E23" s="38">
        <f>'[3]Character Sheet p1'!$C$13</f>
        <v>10</v>
      </c>
      <c r="F23" s="38">
        <f>'[4]Character Sheet p1'!$C$13</f>
        <v>13</v>
      </c>
      <c r="G23" s="38">
        <f>'[5]Character Sheet p1'!$C$13</f>
        <v>19</v>
      </c>
      <c r="H23" s="367">
        <f>'[6]Character Sheet p1'!$C$13</f>
        <v>13</v>
      </c>
      <c r="I23" s="50">
        <f>IF(SUM(C23:H23)=0,"",(AVERAGE(C23:H23)))</f>
        <v>14</v>
      </c>
      <c r="J23" s="35"/>
      <c r="K23" s="13" t="s">
        <v>30</v>
      </c>
      <c r="L23" s="20">
        <f>'[1]Character Sheet p1'!$Z$10</f>
        <v>9</v>
      </c>
      <c r="M23" s="21">
        <f>'[2]Character Sheet p1'!$Z$10</f>
        <v>6</v>
      </c>
      <c r="N23" s="21">
        <f>'[3]Character Sheet p1'!$Z$10</f>
        <v>12</v>
      </c>
      <c r="O23" s="21">
        <f>'[4]Character Sheet p1'!$Z$10</f>
        <v>12</v>
      </c>
      <c r="P23" s="21">
        <f>'[5]Character Sheet p1'!$Z$10</f>
        <v>5</v>
      </c>
      <c r="Q23" s="362">
        <f>'[6]Character Sheet p1'!$Z$10</f>
        <v>6</v>
      </c>
      <c r="R23" s="47">
        <f>IF(SUM(L23:Q23)=0,0,(AVERAGE(L23:Q23)))</f>
        <v>8.333333333333334</v>
      </c>
    </row>
    <row r="24" spans="2:18" ht="13.5" customHeight="1" thickBot="1">
      <c r="B24" s="23" t="s">
        <v>27</v>
      </c>
      <c r="C24" s="365">
        <f>'[1]Character Sheet p1'!$C$14</f>
        <v>18</v>
      </c>
      <c r="D24" s="39">
        <f>'[2]Character Sheet p1'!$C$14</f>
        <v>16</v>
      </c>
      <c r="E24" s="39">
        <f>'[3]Character Sheet p1'!$C$14</f>
        <v>16</v>
      </c>
      <c r="F24" s="39">
        <f>'[4]Character Sheet p1'!$C$14</f>
        <v>14</v>
      </c>
      <c r="G24" s="39">
        <f>'[5]Character Sheet p1'!$C$14</f>
        <v>16</v>
      </c>
      <c r="H24" s="368">
        <f>'[6]Character Sheet p1'!$C$14</f>
        <v>18</v>
      </c>
      <c r="I24" s="51">
        <f>IF(SUM(C24:H24)=0,"",(AVERAGE(C24:H24)))</f>
        <v>16.333333333333332</v>
      </c>
      <c r="J24" s="35"/>
      <c r="K24" s="23" t="s">
        <v>31</v>
      </c>
      <c r="L24" s="369">
        <f>'[1]Character Sheet p1'!$Z$11</f>
        <v>9</v>
      </c>
      <c r="M24" s="25">
        <f>'[2]Character Sheet p1'!$Z$11</f>
        <v>8</v>
      </c>
      <c r="N24" s="25">
        <f>'[3]Character Sheet p1'!$Z$11</f>
        <v>5</v>
      </c>
      <c r="O24" s="25">
        <f>'[4]Character Sheet p1'!$Z$11</f>
        <v>4</v>
      </c>
      <c r="P24" s="25">
        <f>'[5]Character Sheet p1'!$Z$11</f>
        <v>10</v>
      </c>
      <c r="Q24" s="371">
        <f>'[6]Character Sheet p1'!$Z$11</f>
        <v>8</v>
      </c>
      <c r="R24" s="48">
        <f>IF(SUM(L24:Q24)=0,0,(AVERAGE(L24:Q24)))</f>
        <v>7.333333333333333</v>
      </c>
    </row>
    <row r="25" spans="2:10" ht="13.5" customHeight="1" thickBot="1">
      <c r="B25" s="53" t="s">
        <v>32</v>
      </c>
      <c r="C25" s="124" t="str">
        <f>PC1</f>
        <v>Abriel</v>
      </c>
      <c r="D25" s="125" t="str">
        <f>PC2</f>
        <v>Izal</v>
      </c>
      <c r="E25" s="125" t="str">
        <f>PC3</f>
        <v>Jared</v>
      </c>
      <c r="F25" s="125" t="str">
        <f>PC4</f>
        <v>Nona'Me </v>
      </c>
      <c r="G25" s="126" t="str">
        <f>PC5</f>
        <v>Aurora</v>
      </c>
      <c r="H25" s="127" t="str">
        <f>PC6</f>
        <v>Ahmad</v>
      </c>
      <c r="I25" s="58" t="s">
        <v>40</v>
      </c>
      <c r="J25" s="12"/>
    </row>
    <row r="26" spans="2:13" ht="13.5" customHeight="1">
      <c r="B26" s="13" t="s">
        <v>33</v>
      </c>
      <c r="C26" s="36"/>
      <c r="D26" s="15"/>
      <c r="E26" s="15"/>
      <c r="F26" s="15"/>
      <c r="G26" s="37"/>
      <c r="H26" s="16"/>
      <c r="I26" s="46">
        <f>IF(SUM(C26:H26)=0,0,(AVERAGE(C26:H26)))</f>
        <v>0</v>
      </c>
      <c r="J26" s="17"/>
      <c r="K26" s="132" t="s">
        <v>45</v>
      </c>
      <c r="L26" s="425"/>
      <c r="M26" s="425"/>
    </row>
    <row r="27" spans="2:14" ht="13.5" customHeight="1" thickBot="1">
      <c r="B27" s="23" t="s">
        <v>34</v>
      </c>
      <c r="C27" s="28"/>
      <c r="D27" s="29"/>
      <c r="E27" s="29"/>
      <c r="F27" s="29"/>
      <c r="G27" s="30"/>
      <c r="H27" s="31"/>
      <c r="I27" s="48">
        <f>IF(SUM(C27:H27)=0,0,(AVERAGE(C27:H27)))</f>
        <v>0</v>
      </c>
      <c r="J27" s="17"/>
      <c r="K27" s="79" t="s">
        <v>51</v>
      </c>
      <c r="L27" s="81" t="s">
        <v>52</v>
      </c>
      <c r="M27" s="81" t="s">
        <v>53</v>
      </c>
      <c r="N27" s="81" t="s">
        <v>54</v>
      </c>
    </row>
    <row r="28" spans="2:14" ht="13.5" customHeight="1" thickBot="1">
      <c r="B28" s="23" t="s">
        <v>35</v>
      </c>
      <c r="C28" s="42">
        <f aca="true" t="shared" si="2" ref="C28:I28">C26+C27</f>
        <v>0</v>
      </c>
      <c r="D28" s="43">
        <f t="shared" si="2"/>
        <v>0</v>
      </c>
      <c r="E28" s="43">
        <f t="shared" si="2"/>
        <v>0</v>
      </c>
      <c r="F28" s="43">
        <f t="shared" si="2"/>
        <v>0</v>
      </c>
      <c r="G28" s="43">
        <f t="shared" si="2"/>
        <v>0</v>
      </c>
      <c r="H28" s="44">
        <f t="shared" si="2"/>
        <v>0</v>
      </c>
      <c r="I28" s="52">
        <f t="shared" si="2"/>
        <v>0</v>
      </c>
      <c r="J28" s="17"/>
      <c r="K28" s="80"/>
      <c r="L28" s="82" t="s">
        <v>146</v>
      </c>
      <c r="M28" s="82">
        <v>6</v>
      </c>
      <c r="N28" s="82">
        <v>1372</v>
      </c>
    </row>
    <row r="29" ht="13.5" customHeight="1"/>
    <row r="30" s="45" customFormat="1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mergeCells count="2">
    <mergeCell ref="B1:R1"/>
    <mergeCell ref="L26:M26"/>
  </mergeCells>
  <printOptions horizontalCentered="1"/>
  <pageMargins left="0.5" right="0.5" top="0.75" bottom="0.7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57"/>
  </sheetPr>
  <dimension ref="A1:Q43"/>
  <sheetViews>
    <sheetView showGridLines="0" workbookViewId="0" topLeftCell="A1">
      <selection activeCell="B23" sqref="B23:B24"/>
    </sheetView>
  </sheetViews>
  <sheetFormatPr defaultColWidth="9.140625" defaultRowHeight="12.75" customHeight="1"/>
  <cols>
    <col min="1" max="1" width="2.7109375" style="67" customWidth="1"/>
    <col min="2" max="2" width="10.57421875" style="67" customWidth="1"/>
    <col min="3" max="3" width="3.7109375" style="68" customWidth="1"/>
    <col min="4" max="4" width="10.7109375" style="68" customWidth="1"/>
    <col min="5" max="5" width="3.7109375" style="68" customWidth="1"/>
    <col min="6" max="6" width="18.7109375" style="68" customWidth="1"/>
    <col min="7" max="7" width="8.7109375" style="68" customWidth="1"/>
    <col min="8" max="8" width="4.7109375" style="68" customWidth="1"/>
    <col min="9" max="9" width="10.7109375" style="68" customWidth="1"/>
    <col min="10" max="10" width="3.7109375" style="68" customWidth="1"/>
    <col min="11" max="11" width="18.7109375" style="68" customWidth="1"/>
    <col min="12" max="12" width="8.7109375" style="68" customWidth="1"/>
    <col min="13" max="13" width="4.7109375" style="68" customWidth="1"/>
    <col min="14" max="14" width="10.7109375" style="68" customWidth="1"/>
    <col min="15" max="15" width="2.7109375" style="68" customWidth="1"/>
    <col min="16" max="16" width="23.57421875" style="68" customWidth="1"/>
    <col min="17" max="16384" width="6.7109375" style="67" customWidth="1"/>
  </cols>
  <sheetData>
    <row r="1" spans="1:15" ht="18">
      <c r="A1" s="435" t="s">
        <v>36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2" ht="12.75" customHeight="1" thickBot="1">
      <c r="G2" s="69"/>
    </row>
    <row r="3" spans="2:17" ht="12.75" customHeight="1" thickBot="1">
      <c r="B3" s="297" t="s">
        <v>180</v>
      </c>
      <c r="D3" s="304" t="s">
        <v>175</v>
      </c>
      <c r="F3" s="288" t="s">
        <v>173</v>
      </c>
      <c r="G3" s="294" t="s">
        <v>181</v>
      </c>
      <c r="H3" s="289" t="s">
        <v>43</v>
      </c>
      <c r="I3" s="290" t="s">
        <v>44</v>
      </c>
      <c r="K3" s="291" t="s">
        <v>172</v>
      </c>
      <c r="L3" s="295" t="s">
        <v>181</v>
      </c>
      <c r="M3" s="292" t="s">
        <v>43</v>
      </c>
      <c r="N3" s="293" t="s">
        <v>44</v>
      </c>
      <c r="P3" s="283" t="s">
        <v>179</v>
      </c>
      <c r="Q3" s="282" t="s">
        <v>43</v>
      </c>
    </row>
    <row r="4" spans="2:17" ht="12.75">
      <c r="B4" s="431">
        <v>21032</v>
      </c>
      <c r="D4" s="305"/>
      <c r="F4" s="324"/>
      <c r="G4" s="325"/>
      <c r="H4" s="320"/>
      <c r="I4" s="310">
        <f>IF(F4="","",PRODUCT(G4,H4))</f>
      </c>
      <c r="J4" s="326"/>
      <c r="K4" s="327"/>
      <c r="L4" s="325"/>
      <c r="M4" s="320"/>
      <c r="N4" s="310">
        <f>IF(K4="","",PRODUCT(L4,M4))</f>
      </c>
      <c r="P4" s="315"/>
      <c r="Q4" s="316"/>
    </row>
    <row r="5" spans="2:17" ht="12.75" customHeight="1" thickBot="1">
      <c r="B5" s="432"/>
      <c r="D5" s="306"/>
      <c r="F5" s="328"/>
      <c r="G5" s="329"/>
      <c r="H5" s="316"/>
      <c r="I5" s="310">
        <f aca="true" t="shared" si="0" ref="I5:I20">IF(F5="","",PRODUCT(G5,H5))</f>
      </c>
      <c r="J5" s="326"/>
      <c r="K5" s="330"/>
      <c r="L5" s="329"/>
      <c r="M5" s="316"/>
      <c r="N5" s="310">
        <f aca="true" t="shared" si="1" ref="N5:N19">IF(K5="","",PRODUCT(L5,M5))</f>
      </c>
      <c r="P5" s="315"/>
      <c r="Q5" s="316"/>
    </row>
    <row r="6" spans="4:17" ht="12.75" customHeight="1" thickBot="1">
      <c r="D6" s="306"/>
      <c r="E6" s="284"/>
      <c r="F6" s="328"/>
      <c r="G6" s="329"/>
      <c r="H6" s="316"/>
      <c r="I6" s="310">
        <f t="shared" si="0"/>
      </c>
      <c r="J6" s="331"/>
      <c r="K6" s="330"/>
      <c r="L6" s="329"/>
      <c r="M6" s="316"/>
      <c r="N6" s="310">
        <f t="shared" si="1"/>
      </c>
      <c r="P6" s="315"/>
      <c r="Q6" s="316"/>
    </row>
    <row r="7" spans="2:17" ht="12.75" customHeight="1">
      <c r="B7" s="296" t="str">
        <f>PC1</f>
        <v>Abriel</v>
      </c>
      <c r="D7" s="306"/>
      <c r="E7" s="285"/>
      <c r="F7" s="328"/>
      <c r="G7" s="329"/>
      <c r="H7" s="316"/>
      <c r="I7" s="310">
        <f t="shared" si="0"/>
      </c>
      <c r="J7" s="332"/>
      <c r="K7" s="352"/>
      <c r="L7" s="329"/>
      <c r="M7" s="316"/>
      <c r="N7" s="310">
        <f t="shared" si="1"/>
      </c>
      <c r="P7" s="315"/>
      <c r="Q7" s="316"/>
    </row>
    <row r="8" spans="2:17" ht="12.75" customHeight="1">
      <c r="B8" s="429">
        <v>7700</v>
      </c>
      <c r="D8" s="306"/>
      <c r="F8" s="328"/>
      <c r="G8" s="329"/>
      <c r="H8" s="316"/>
      <c r="I8" s="310">
        <f t="shared" si="0"/>
      </c>
      <c r="J8" s="326"/>
      <c r="K8" s="352"/>
      <c r="L8" s="329"/>
      <c r="M8" s="316"/>
      <c r="N8" s="310">
        <f t="shared" si="1"/>
      </c>
      <c r="P8" s="315"/>
      <c r="Q8" s="316"/>
    </row>
    <row r="9" spans="2:17" ht="12.75" customHeight="1" thickBot="1">
      <c r="B9" s="430"/>
      <c r="D9" s="306"/>
      <c r="F9" s="328"/>
      <c r="G9" s="329"/>
      <c r="H9" s="316"/>
      <c r="I9" s="310">
        <f t="shared" si="0"/>
      </c>
      <c r="J9" s="326"/>
      <c r="K9" s="330"/>
      <c r="L9" s="329"/>
      <c r="M9" s="316"/>
      <c r="N9" s="310">
        <f t="shared" si="1"/>
      </c>
      <c r="P9" s="315"/>
      <c r="Q9" s="316"/>
    </row>
    <row r="10" spans="2:17" ht="12.75" customHeight="1">
      <c r="B10" s="296" t="s">
        <v>85</v>
      </c>
      <c r="D10" s="306"/>
      <c r="F10" s="328"/>
      <c r="G10" s="329"/>
      <c r="H10" s="316"/>
      <c r="I10" s="310">
        <f t="shared" si="0"/>
      </c>
      <c r="J10" s="326"/>
      <c r="K10" s="330"/>
      <c r="L10" s="329"/>
      <c r="M10" s="316"/>
      <c r="N10" s="310">
        <f t="shared" si="1"/>
      </c>
      <c r="P10" s="315"/>
      <c r="Q10" s="316"/>
    </row>
    <row r="11" spans="2:17" ht="12.75" customHeight="1">
      <c r="B11" s="429">
        <v>11215</v>
      </c>
      <c r="D11" s="306"/>
      <c r="F11" s="328"/>
      <c r="G11" s="329"/>
      <c r="H11" s="316"/>
      <c r="I11" s="310">
        <f t="shared" si="0"/>
      </c>
      <c r="J11" s="326"/>
      <c r="K11" s="330"/>
      <c r="L11" s="329"/>
      <c r="M11" s="316"/>
      <c r="N11" s="310">
        <f t="shared" si="1"/>
      </c>
      <c r="P11" s="315"/>
      <c r="Q11" s="316"/>
    </row>
    <row r="12" spans="2:17" ht="12.75" customHeight="1" thickBot="1">
      <c r="B12" s="430"/>
      <c r="D12" s="306"/>
      <c r="F12" s="328"/>
      <c r="G12" s="329"/>
      <c r="H12" s="316"/>
      <c r="I12" s="310">
        <f t="shared" si="0"/>
      </c>
      <c r="J12" s="326"/>
      <c r="K12" s="330"/>
      <c r="L12" s="329"/>
      <c r="M12" s="316"/>
      <c r="N12" s="310">
        <f t="shared" si="1"/>
      </c>
      <c r="P12" s="315"/>
      <c r="Q12" s="316"/>
    </row>
    <row r="13" spans="2:17" ht="12.75" customHeight="1">
      <c r="B13" s="296" t="s">
        <v>90</v>
      </c>
      <c r="D13" s="306"/>
      <c r="F13" s="328"/>
      <c r="G13" s="329"/>
      <c r="H13" s="316"/>
      <c r="I13" s="310">
        <f t="shared" si="0"/>
      </c>
      <c r="J13" s="326"/>
      <c r="K13" s="330"/>
      <c r="L13" s="329"/>
      <c r="M13" s="316"/>
      <c r="N13" s="310">
        <f t="shared" si="1"/>
      </c>
      <c r="P13" s="317"/>
      <c r="Q13" s="318"/>
    </row>
    <row r="14" spans="2:17" ht="12.75" customHeight="1">
      <c r="B14" s="429">
        <v>325</v>
      </c>
      <c r="D14" s="306"/>
      <c r="F14" s="328"/>
      <c r="G14" s="329"/>
      <c r="H14" s="316"/>
      <c r="I14" s="310">
        <f t="shared" si="0"/>
      </c>
      <c r="J14" s="326"/>
      <c r="K14" s="330"/>
      <c r="L14" s="329"/>
      <c r="M14" s="316"/>
      <c r="N14" s="310">
        <f t="shared" si="1"/>
      </c>
      <c r="P14" s="322" t="s">
        <v>185</v>
      </c>
      <c r="Q14" s="351">
        <f>SUM(Q4:Q13)*-100</f>
        <v>0</v>
      </c>
    </row>
    <row r="15" spans="2:14" ht="12.75" customHeight="1" thickBot="1">
      <c r="B15" s="430"/>
      <c r="D15" s="306"/>
      <c r="F15" s="345"/>
      <c r="G15" s="346"/>
      <c r="H15" s="316"/>
      <c r="I15" s="310">
        <f t="shared" si="0"/>
      </c>
      <c r="J15" s="326"/>
      <c r="K15" s="330"/>
      <c r="L15" s="329"/>
      <c r="M15" s="316"/>
      <c r="N15" s="310">
        <f t="shared" si="1"/>
      </c>
    </row>
    <row r="16" spans="2:14" ht="12.75" customHeight="1">
      <c r="B16" s="296" t="s">
        <v>86</v>
      </c>
      <c r="D16" s="306"/>
      <c r="F16" s="345"/>
      <c r="G16" s="346"/>
      <c r="H16" s="316"/>
      <c r="I16" s="310">
        <f t="shared" si="0"/>
      </c>
      <c r="J16" s="326"/>
      <c r="K16" s="330"/>
      <c r="L16" s="329"/>
      <c r="M16" s="316"/>
      <c r="N16" s="310">
        <f t="shared" si="1"/>
      </c>
    </row>
    <row r="17" spans="2:17" ht="12.75" customHeight="1">
      <c r="B17" s="429">
        <v>2978</v>
      </c>
      <c r="D17" s="306"/>
      <c r="F17" s="347"/>
      <c r="G17" s="348"/>
      <c r="H17" s="316"/>
      <c r="I17" s="310">
        <f t="shared" si="0"/>
      </c>
      <c r="J17" s="326"/>
      <c r="K17" s="349"/>
      <c r="L17" s="329"/>
      <c r="M17" s="316"/>
      <c r="N17" s="310">
        <f t="shared" si="1"/>
      </c>
      <c r="P17" s="283" t="s">
        <v>184</v>
      </c>
      <c r="Q17" s="282" t="s">
        <v>43</v>
      </c>
    </row>
    <row r="18" spans="2:17" ht="12.75" customHeight="1" thickBot="1">
      <c r="B18" s="430"/>
      <c r="D18" s="306"/>
      <c r="F18" s="328"/>
      <c r="G18" s="329"/>
      <c r="H18" s="316"/>
      <c r="I18" s="310">
        <f t="shared" si="0"/>
      </c>
      <c r="J18" s="326"/>
      <c r="K18" s="330"/>
      <c r="L18" s="329"/>
      <c r="M18" s="316"/>
      <c r="N18" s="310">
        <f t="shared" si="1"/>
      </c>
      <c r="P18" s="319"/>
      <c r="Q18" s="320"/>
    </row>
    <row r="19" spans="2:17" ht="12.75" customHeight="1" thickBot="1">
      <c r="B19" s="296" t="s">
        <v>88</v>
      </c>
      <c r="D19" s="307"/>
      <c r="F19" s="328"/>
      <c r="G19" s="329"/>
      <c r="H19" s="316"/>
      <c r="I19" s="310">
        <f t="shared" si="0"/>
      </c>
      <c r="J19" s="326"/>
      <c r="K19" s="333"/>
      <c r="L19" s="334"/>
      <c r="M19" s="318"/>
      <c r="N19" s="311">
        <f t="shared" si="1"/>
      </c>
      <c r="P19" s="315"/>
      <c r="Q19" s="316"/>
    </row>
    <row r="20" spans="2:17" ht="12.75" customHeight="1" thickBot="1">
      <c r="B20" s="429">
        <v>500</v>
      </c>
      <c r="D20" s="308">
        <f>SUM(D4:D19)</f>
        <v>0</v>
      </c>
      <c r="F20" s="335"/>
      <c r="G20" s="336"/>
      <c r="H20" s="337"/>
      <c r="I20" s="310">
        <f t="shared" si="0"/>
      </c>
      <c r="J20" s="326"/>
      <c r="K20" s="443" t="s">
        <v>182</v>
      </c>
      <c r="L20" s="444"/>
      <c r="M20" s="338">
        <f>SUM(M4:M19)</f>
        <v>0</v>
      </c>
      <c r="N20" s="312">
        <f>IF(K20="","",-100*M20)</f>
        <v>0</v>
      </c>
      <c r="P20" s="315"/>
      <c r="Q20" s="316"/>
    </row>
    <row r="21" spans="2:17" ht="12.75" customHeight="1" thickBot="1">
      <c r="B21" s="430"/>
      <c r="G21" s="287"/>
      <c r="H21" s="287" t="s">
        <v>178</v>
      </c>
      <c r="I21" s="309">
        <f>SUM(I4:I20)/2</f>
        <v>0</v>
      </c>
      <c r="L21" s="287"/>
      <c r="M21" s="287" t="s">
        <v>178</v>
      </c>
      <c r="N21" s="309">
        <f>SUM(N4:N19)/2+N20</f>
        <v>0</v>
      </c>
      <c r="P21" s="315"/>
      <c r="Q21" s="316"/>
    </row>
    <row r="22" spans="2:17" ht="12.75" customHeight="1" thickBot="1">
      <c r="B22" s="296" t="str">
        <f>PC2</f>
        <v>Izal</v>
      </c>
      <c r="D22" s="286" t="s">
        <v>177</v>
      </c>
      <c r="P22" s="321"/>
      <c r="Q22" s="323"/>
    </row>
    <row r="23" spans="2:17" ht="12.75" customHeight="1">
      <c r="B23" s="429">
        <v>1600</v>
      </c>
      <c r="D23" s="431">
        <f>SUM(D20,I21,I33,N21,N33,Q23,Q14,D34)</f>
        <v>0</v>
      </c>
      <c r="F23" s="298" t="s">
        <v>37</v>
      </c>
      <c r="G23" s="299" t="s">
        <v>181</v>
      </c>
      <c r="H23" s="299" t="s">
        <v>43</v>
      </c>
      <c r="I23" s="302" t="s">
        <v>44</v>
      </c>
      <c r="K23" s="300" t="s">
        <v>176</v>
      </c>
      <c r="L23" s="301" t="s">
        <v>181</v>
      </c>
      <c r="M23" s="301" t="s">
        <v>43</v>
      </c>
      <c r="N23" s="303" t="s">
        <v>44</v>
      </c>
      <c r="P23" s="322" t="s">
        <v>185</v>
      </c>
      <c r="Q23" s="351">
        <f>SUM(Q18:Q22)*-20</f>
        <v>0</v>
      </c>
    </row>
    <row r="24" spans="2:14" ht="12.75" customHeight="1" thickBot="1">
      <c r="B24" s="430"/>
      <c r="D24" s="432"/>
      <c r="F24" s="339"/>
      <c r="G24" s="340"/>
      <c r="H24" s="340"/>
      <c r="I24" s="310">
        <f>IF(F24="","",PRODUCT(G24,H24))</f>
      </c>
      <c r="K24" s="339"/>
      <c r="L24" s="340"/>
      <c r="M24" s="340"/>
      <c r="N24" s="310">
        <f>IF(K24="","",PRODUCT(L24,M24))</f>
      </c>
    </row>
    <row r="25" spans="6:14" ht="12.75" customHeight="1">
      <c r="F25" s="341"/>
      <c r="G25" s="342"/>
      <c r="H25" s="342"/>
      <c r="I25" s="310">
        <f aca="true" t="shared" si="2" ref="I25:I32">IF(F25="","",PRODUCT(G25,H25))</f>
      </c>
      <c r="K25" s="341"/>
      <c r="L25" s="342"/>
      <c r="M25" s="342"/>
      <c r="N25" s="310">
        <f aca="true" t="shared" si="3" ref="N25:N32">IF(K25="","",PRODUCT(L25,M25))</f>
      </c>
    </row>
    <row r="26" spans="2:17" ht="12.75" customHeight="1" thickBot="1">
      <c r="B26" s="436" t="s">
        <v>174</v>
      </c>
      <c r="C26" s="436"/>
      <c r="D26" s="436"/>
      <c r="F26" s="341"/>
      <c r="G26" s="342"/>
      <c r="H26" s="342"/>
      <c r="I26" s="310">
        <f t="shared" si="2"/>
      </c>
      <c r="K26" s="341"/>
      <c r="L26" s="342"/>
      <c r="M26" s="342"/>
      <c r="N26" s="310">
        <f t="shared" si="3"/>
      </c>
      <c r="P26" s="283" t="s">
        <v>183</v>
      </c>
      <c r="Q26" s="282" t="s">
        <v>43</v>
      </c>
    </row>
    <row r="27" spans="2:17" ht="12.75" customHeight="1">
      <c r="B27" s="437"/>
      <c r="C27" s="438"/>
      <c r="D27" s="439"/>
      <c r="F27" s="341"/>
      <c r="G27" s="342"/>
      <c r="H27" s="342"/>
      <c r="I27" s="310">
        <f t="shared" si="2"/>
      </c>
      <c r="K27" s="341"/>
      <c r="L27" s="342"/>
      <c r="M27" s="342"/>
      <c r="N27" s="310">
        <f t="shared" si="3"/>
      </c>
      <c r="P27" s="319"/>
      <c r="Q27" s="320"/>
    </row>
    <row r="28" spans="2:17" ht="12.75" customHeight="1">
      <c r="B28" s="440"/>
      <c r="C28" s="441"/>
      <c r="D28" s="442"/>
      <c r="F28" s="341"/>
      <c r="G28" s="342"/>
      <c r="H28" s="342"/>
      <c r="I28" s="310">
        <f t="shared" si="2"/>
      </c>
      <c r="K28" s="341"/>
      <c r="L28" s="342"/>
      <c r="M28" s="342"/>
      <c r="N28" s="310">
        <f t="shared" si="3"/>
      </c>
      <c r="P28" s="315"/>
      <c r="Q28" s="316"/>
    </row>
    <row r="29" spans="2:17" ht="12.75" customHeight="1">
      <c r="B29" s="426"/>
      <c r="C29" s="427"/>
      <c r="D29" s="428"/>
      <c r="F29" s="341"/>
      <c r="G29" s="342"/>
      <c r="H29" s="342"/>
      <c r="I29" s="310">
        <f t="shared" si="2"/>
      </c>
      <c r="K29" s="341"/>
      <c r="L29" s="342"/>
      <c r="M29" s="342"/>
      <c r="N29" s="310">
        <f t="shared" si="3"/>
      </c>
      <c r="P29" s="315"/>
      <c r="Q29" s="316"/>
    </row>
    <row r="30" spans="2:17" ht="12.75" customHeight="1">
      <c r="B30" s="426"/>
      <c r="C30" s="427"/>
      <c r="D30" s="428"/>
      <c r="F30" s="341"/>
      <c r="G30" s="342"/>
      <c r="H30" s="342"/>
      <c r="I30" s="310">
        <f t="shared" si="2"/>
      </c>
      <c r="K30" s="341"/>
      <c r="L30" s="342"/>
      <c r="M30" s="342"/>
      <c r="N30" s="310">
        <f t="shared" si="3"/>
      </c>
      <c r="P30" s="315"/>
      <c r="Q30" s="316"/>
    </row>
    <row r="31" spans="2:17" ht="12.75" customHeight="1">
      <c r="B31" s="426"/>
      <c r="C31" s="427"/>
      <c r="D31" s="428"/>
      <c r="F31" s="341"/>
      <c r="G31" s="342"/>
      <c r="H31" s="342"/>
      <c r="I31" s="310">
        <f t="shared" si="2"/>
      </c>
      <c r="K31" s="341"/>
      <c r="L31" s="342"/>
      <c r="M31" s="342"/>
      <c r="N31" s="310">
        <f t="shared" si="3"/>
      </c>
      <c r="P31" s="315"/>
      <c r="Q31" s="316"/>
    </row>
    <row r="32" spans="2:17" ht="12.75" customHeight="1" thickBot="1">
      <c r="B32" s="426"/>
      <c r="C32" s="427"/>
      <c r="D32" s="428"/>
      <c r="F32" s="343"/>
      <c r="G32" s="344"/>
      <c r="H32" s="344"/>
      <c r="I32" s="313">
        <f t="shared" si="2"/>
      </c>
      <c r="K32" s="343"/>
      <c r="L32" s="344"/>
      <c r="M32" s="344"/>
      <c r="N32" s="313">
        <f t="shared" si="3"/>
      </c>
      <c r="P32" s="315"/>
      <c r="Q32" s="316"/>
    </row>
    <row r="33" spans="2:17" ht="12.75" customHeight="1" thickBot="1">
      <c r="B33" s="445"/>
      <c r="C33" s="446"/>
      <c r="D33" s="447"/>
      <c r="G33" s="287"/>
      <c r="H33" s="287" t="s">
        <v>178</v>
      </c>
      <c r="I33" s="314">
        <f>SUM(I24:I32)*0.9</f>
        <v>0</v>
      </c>
      <c r="L33" s="287"/>
      <c r="M33" s="287" t="s">
        <v>178</v>
      </c>
      <c r="N33" s="314">
        <f>SUM(N24:N32)*0.9</f>
        <v>0</v>
      </c>
      <c r="P33" s="315"/>
      <c r="Q33" s="316"/>
    </row>
    <row r="34" spans="2:17" ht="12.75" customHeight="1" thickBot="1">
      <c r="B34" s="433" t="s">
        <v>186</v>
      </c>
      <c r="C34" s="434"/>
      <c r="D34" s="350">
        <f>COUNTA(B27:D33)*-100</f>
        <v>0</v>
      </c>
      <c r="P34" s="317"/>
      <c r="Q34" s="318"/>
    </row>
    <row r="35" ht="13.5" customHeight="1"/>
    <row r="36" ht="12.75" customHeight="1" thickBot="1"/>
    <row r="37" spans="2:4" ht="12.75" customHeight="1">
      <c r="B37" s="437"/>
      <c r="C37" s="438"/>
      <c r="D37" s="439"/>
    </row>
    <row r="38" spans="2:4" ht="12.75" customHeight="1">
      <c r="B38" s="440"/>
      <c r="C38" s="441"/>
      <c r="D38" s="442"/>
    </row>
    <row r="39" spans="2:4" ht="12.75" customHeight="1">
      <c r="B39" s="426"/>
      <c r="C39" s="427"/>
      <c r="D39" s="428"/>
    </row>
    <row r="40" spans="2:4" ht="12.75" customHeight="1">
      <c r="B40" s="426"/>
      <c r="C40" s="427"/>
      <c r="D40" s="428"/>
    </row>
    <row r="41" spans="2:4" ht="12.75" customHeight="1">
      <c r="B41" s="426"/>
      <c r="C41" s="427"/>
      <c r="D41" s="428"/>
    </row>
    <row r="42" spans="2:4" ht="12.75" customHeight="1">
      <c r="B42" s="426"/>
      <c r="C42" s="427"/>
      <c r="D42" s="428"/>
    </row>
    <row r="43" spans="2:4" ht="12.75" customHeight="1">
      <c r="B43" s="445"/>
      <c r="C43" s="446"/>
      <c r="D43" s="447"/>
    </row>
  </sheetData>
  <mergeCells count="26">
    <mergeCell ref="B41:D41"/>
    <mergeCell ref="B42:D42"/>
    <mergeCell ref="B43:D43"/>
    <mergeCell ref="B37:D37"/>
    <mergeCell ref="B38:D38"/>
    <mergeCell ref="B39:D39"/>
    <mergeCell ref="B40:D40"/>
    <mergeCell ref="B34:C34"/>
    <mergeCell ref="B31:D31"/>
    <mergeCell ref="B32:D32"/>
    <mergeCell ref="A1:O1"/>
    <mergeCell ref="B26:D26"/>
    <mergeCell ref="B27:D27"/>
    <mergeCell ref="B28:D28"/>
    <mergeCell ref="D23:D24"/>
    <mergeCell ref="K20:L20"/>
    <mergeCell ref="B33:D33"/>
    <mergeCell ref="B4:B5"/>
    <mergeCell ref="B23:B24"/>
    <mergeCell ref="B17:B18"/>
    <mergeCell ref="B20:B21"/>
    <mergeCell ref="B14:B15"/>
    <mergeCell ref="B29:D29"/>
    <mergeCell ref="B30:D30"/>
    <mergeCell ref="B8:B9"/>
    <mergeCell ref="B11:B12"/>
  </mergeCells>
  <printOptions horizontalCentered="1"/>
  <pageMargins left="0.5" right="0.5" top="1" bottom="1" header="0.5" footer="0.5"/>
  <pageSetup horizontalDpi="300" verticalDpi="300"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AQ33"/>
  <sheetViews>
    <sheetView showGridLines="0" workbookViewId="0" topLeftCell="A1">
      <pane xSplit="7" topLeftCell="H1" activePane="topRight" state="frozen"/>
      <selection pane="topLeft" activeCell="A1" sqref="A1"/>
      <selection pane="topRight" activeCell="AJ6" sqref="AJ6"/>
    </sheetView>
  </sheetViews>
  <sheetFormatPr defaultColWidth="9.140625" defaultRowHeight="12.75"/>
  <cols>
    <col min="1" max="1" width="1.421875" style="1" customWidth="1"/>
    <col min="2" max="2" width="10.7109375" style="1" customWidth="1"/>
    <col min="3" max="3" width="8.7109375" style="1" customWidth="1"/>
    <col min="4" max="4" width="11.28125" style="1" customWidth="1"/>
    <col min="5" max="5" width="8.7109375" style="1" customWidth="1"/>
    <col min="6" max="6" width="3.7109375" style="150" customWidth="1"/>
    <col min="7" max="7" width="10.421875" style="1" customWidth="1"/>
    <col min="8" max="9" width="14.28125" style="143" customWidth="1"/>
    <col min="10" max="10" width="14.28125" style="144" customWidth="1"/>
    <col min="11" max="13" width="14.28125" style="2" customWidth="1"/>
    <col min="14" max="40" width="14.28125" style="3" customWidth="1"/>
    <col min="41" max="41" width="4.00390625" style="7" customWidth="1"/>
    <col min="42" max="42" width="12.140625" style="1" customWidth="1"/>
    <col min="43" max="43" width="14.421875" style="1" customWidth="1"/>
    <col min="44" max="16384" width="9.28125" style="1" customWidth="1"/>
  </cols>
  <sheetData>
    <row r="1" spans="2:41" s="140" customFormat="1" ht="28.5">
      <c r="B1" s="448" t="s">
        <v>108</v>
      </c>
      <c r="C1" s="448"/>
      <c r="D1" s="448"/>
      <c r="E1" s="448"/>
      <c r="F1" s="148"/>
      <c r="G1" s="147"/>
      <c r="H1" s="146" t="s">
        <v>101</v>
      </c>
      <c r="I1" s="145" t="s">
        <v>100</v>
      </c>
      <c r="J1" s="145" t="s">
        <v>102</v>
      </c>
      <c r="K1" s="145" t="s">
        <v>109</v>
      </c>
      <c r="L1" s="145" t="s">
        <v>148</v>
      </c>
      <c r="M1" s="145" t="s">
        <v>150</v>
      </c>
      <c r="N1" s="145" t="s">
        <v>149</v>
      </c>
      <c r="O1" s="145" t="s">
        <v>151</v>
      </c>
      <c r="P1" s="145" t="s">
        <v>153</v>
      </c>
      <c r="Q1" s="145" t="s">
        <v>153</v>
      </c>
      <c r="R1" s="145" t="s">
        <v>154</v>
      </c>
      <c r="S1" s="145" t="s">
        <v>156</v>
      </c>
      <c r="T1" s="145" t="s">
        <v>155</v>
      </c>
      <c r="U1" s="145" t="s">
        <v>161</v>
      </c>
      <c r="V1" s="145" t="s">
        <v>162</v>
      </c>
      <c r="W1" s="145" t="s">
        <v>163</v>
      </c>
      <c r="X1" s="145" t="s">
        <v>166</v>
      </c>
      <c r="Y1" s="145" t="s">
        <v>165</v>
      </c>
      <c r="Z1" s="145" t="s">
        <v>164</v>
      </c>
      <c r="AA1" s="145" t="s">
        <v>164</v>
      </c>
      <c r="AB1" s="145" t="s">
        <v>167</v>
      </c>
      <c r="AC1" s="145" t="s">
        <v>168</v>
      </c>
      <c r="AD1" s="145" t="s">
        <v>169</v>
      </c>
      <c r="AE1" s="145" t="s">
        <v>170</v>
      </c>
      <c r="AF1" s="145" t="s">
        <v>171</v>
      </c>
      <c r="AG1" s="145" t="s">
        <v>191</v>
      </c>
      <c r="AH1" s="145" t="s">
        <v>192</v>
      </c>
      <c r="AI1" s="145"/>
      <c r="AJ1" s="145"/>
      <c r="AK1" s="145"/>
      <c r="AL1" s="145"/>
      <c r="AM1" s="145"/>
      <c r="AN1" s="145"/>
      <c r="AO1" s="141"/>
    </row>
    <row r="2" spans="2:41" s="256" customFormat="1" ht="12.75" thickBot="1">
      <c r="B2" s="257"/>
      <c r="C2" s="257"/>
      <c r="D2" s="257"/>
      <c r="E2" s="257"/>
      <c r="F2" s="258"/>
      <c r="G2" s="257"/>
      <c r="H2" s="259"/>
      <c r="I2" s="260"/>
      <c r="J2" s="262"/>
      <c r="K2" s="262"/>
      <c r="L2" s="262">
        <v>38249</v>
      </c>
      <c r="M2" s="262">
        <v>38263</v>
      </c>
      <c r="N2" s="262">
        <v>38277</v>
      </c>
      <c r="O2" s="262">
        <v>38305</v>
      </c>
      <c r="P2" s="262">
        <v>38319</v>
      </c>
      <c r="Q2" s="262">
        <v>38333</v>
      </c>
      <c r="R2" s="262">
        <v>38347</v>
      </c>
      <c r="S2" s="262">
        <v>38351</v>
      </c>
      <c r="T2" s="262">
        <v>38375</v>
      </c>
      <c r="U2" s="262">
        <v>38389</v>
      </c>
      <c r="V2" s="262">
        <v>38403</v>
      </c>
      <c r="W2" s="262">
        <v>38417</v>
      </c>
      <c r="X2" s="262">
        <v>38431</v>
      </c>
      <c r="Y2" s="262">
        <v>38445</v>
      </c>
      <c r="Z2" s="262">
        <v>38459</v>
      </c>
      <c r="AA2" s="262">
        <v>38473</v>
      </c>
      <c r="AB2" s="262">
        <v>38515</v>
      </c>
      <c r="AC2" s="262">
        <v>38529</v>
      </c>
      <c r="AD2" s="262">
        <v>38543</v>
      </c>
      <c r="AE2" s="262">
        <v>38557</v>
      </c>
      <c r="AF2" s="262"/>
      <c r="AG2" s="262"/>
      <c r="AH2" s="262">
        <v>38669</v>
      </c>
      <c r="AI2" s="262"/>
      <c r="AJ2" s="262"/>
      <c r="AK2" s="262"/>
      <c r="AL2" s="262"/>
      <c r="AM2" s="262"/>
      <c r="AN2" s="262"/>
      <c r="AO2" s="261"/>
    </row>
    <row r="3" spans="2:41" s="156" customFormat="1" ht="12.75">
      <c r="B3" s="449" t="str">
        <f>PC1</f>
        <v>Abriel</v>
      </c>
      <c r="C3" s="450"/>
      <c r="D3" s="450"/>
      <c r="E3" s="451"/>
      <c r="F3" s="151"/>
      <c r="G3" s="152"/>
      <c r="H3" s="153" t="str">
        <f aca="true" t="shared" si="0" ref="H3:AN3">PC1</f>
        <v>Abriel</v>
      </c>
      <c r="I3" s="152" t="str">
        <f t="shared" si="0"/>
        <v>Abriel</v>
      </c>
      <c r="J3" s="152" t="str">
        <f t="shared" si="0"/>
        <v>Abriel</v>
      </c>
      <c r="K3" s="154" t="str">
        <f t="shared" si="0"/>
        <v>Abriel</v>
      </c>
      <c r="L3" s="154" t="str">
        <f t="shared" si="0"/>
        <v>Abriel</v>
      </c>
      <c r="M3" s="154" t="str">
        <f t="shared" si="0"/>
        <v>Abriel</v>
      </c>
      <c r="N3" s="154" t="str">
        <f t="shared" si="0"/>
        <v>Abriel</v>
      </c>
      <c r="O3" s="154" t="str">
        <f t="shared" si="0"/>
        <v>Abriel</v>
      </c>
      <c r="P3" s="154" t="str">
        <f t="shared" si="0"/>
        <v>Abriel</v>
      </c>
      <c r="Q3" s="154" t="str">
        <f t="shared" si="0"/>
        <v>Abriel</v>
      </c>
      <c r="R3" s="154" t="str">
        <f t="shared" si="0"/>
        <v>Abriel</v>
      </c>
      <c r="S3" s="154" t="str">
        <f t="shared" si="0"/>
        <v>Abriel</v>
      </c>
      <c r="T3" s="154" t="str">
        <f t="shared" si="0"/>
        <v>Abriel</v>
      </c>
      <c r="U3" s="154" t="str">
        <f t="shared" si="0"/>
        <v>Abriel</v>
      </c>
      <c r="V3" s="154" t="str">
        <f t="shared" si="0"/>
        <v>Abriel</v>
      </c>
      <c r="W3" s="154" t="str">
        <f t="shared" si="0"/>
        <v>Abriel</v>
      </c>
      <c r="X3" s="154" t="str">
        <f t="shared" si="0"/>
        <v>Abriel</v>
      </c>
      <c r="Y3" s="154" t="str">
        <f t="shared" si="0"/>
        <v>Abriel</v>
      </c>
      <c r="Z3" s="154" t="str">
        <f t="shared" si="0"/>
        <v>Abriel</v>
      </c>
      <c r="AA3" s="154" t="str">
        <f t="shared" si="0"/>
        <v>Abriel</v>
      </c>
      <c r="AB3" s="154" t="str">
        <f t="shared" si="0"/>
        <v>Abriel</v>
      </c>
      <c r="AC3" s="154" t="str">
        <f t="shared" si="0"/>
        <v>Abriel</v>
      </c>
      <c r="AD3" s="154" t="str">
        <f t="shared" si="0"/>
        <v>Abriel</v>
      </c>
      <c r="AE3" s="154" t="str">
        <f t="shared" si="0"/>
        <v>Abriel</v>
      </c>
      <c r="AF3" s="154" t="str">
        <f t="shared" si="0"/>
        <v>Abriel</v>
      </c>
      <c r="AG3" s="154" t="str">
        <f t="shared" si="0"/>
        <v>Abriel</v>
      </c>
      <c r="AH3" s="154" t="str">
        <f t="shared" si="0"/>
        <v>Abriel</v>
      </c>
      <c r="AI3" s="154" t="str">
        <f t="shared" si="0"/>
        <v>Abriel</v>
      </c>
      <c r="AJ3" s="154" t="str">
        <f t="shared" si="0"/>
        <v>Abriel</v>
      </c>
      <c r="AK3" s="154" t="str">
        <f t="shared" si="0"/>
        <v>Abriel</v>
      </c>
      <c r="AL3" s="154" t="str">
        <f t="shared" si="0"/>
        <v>Abriel</v>
      </c>
      <c r="AM3" s="154" t="str">
        <f t="shared" si="0"/>
        <v>Abriel</v>
      </c>
      <c r="AN3" s="154" t="str">
        <f t="shared" si="0"/>
        <v>Abriel</v>
      </c>
      <c r="AO3" s="155"/>
    </row>
    <row r="4" spans="2:41" s="156" customFormat="1" ht="12.75">
      <c r="B4" s="157" t="s">
        <v>105</v>
      </c>
      <c r="C4" s="158">
        <f>MATCH(C5,Tables!$C$4:$C$23)</f>
        <v>8</v>
      </c>
      <c r="D4" s="159" t="s">
        <v>99</v>
      </c>
      <c r="E4" s="160">
        <f>SUM(H5:AN5)</f>
        <v>15</v>
      </c>
      <c r="F4" s="161"/>
      <c r="G4" s="162" t="s">
        <v>91</v>
      </c>
      <c r="H4" s="163">
        <v>500</v>
      </c>
      <c r="I4" s="164">
        <v>500</v>
      </c>
      <c r="J4" s="164">
        <v>900</v>
      </c>
      <c r="K4" s="165">
        <v>900</v>
      </c>
      <c r="L4" s="165">
        <v>1550</v>
      </c>
      <c r="M4" s="165">
        <v>1600</v>
      </c>
      <c r="N4" s="165">
        <v>800</v>
      </c>
      <c r="O4" s="166">
        <v>2050</v>
      </c>
      <c r="P4" s="166">
        <v>350</v>
      </c>
      <c r="Q4" s="166">
        <v>1400</v>
      </c>
      <c r="R4" s="166">
        <v>1200</v>
      </c>
      <c r="S4" s="166">
        <v>1600</v>
      </c>
      <c r="T4" s="166">
        <v>400</v>
      </c>
      <c r="U4" s="166">
        <v>2350</v>
      </c>
      <c r="V4" s="166">
        <v>2433</v>
      </c>
      <c r="W4" s="167">
        <v>1850</v>
      </c>
      <c r="X4" s="167">
        <v>1650</v>
      </c>
      <c r="Y4" s="167">
        <v>1100</v>
      </c>
      <c r="Z4" s="167">
        <v>1400</v>
      </c>
      <c r="AA4" s="167">
        <v>1200</v>
      </c>
      <c r="AB4" s="167">
        <v>2300</v>
      </c>
      <c r="AC4" s="167">
        <v>850</v>
      </c>
      <c r="AD4" s="167">
        <v>1500</v>
      </c>
      <c r="AE4" s="167">
        <v>7700</v>
      </c>
      <c r="AF4" s="167">
        <v>2000</v>
      </c>
      <c r="AG4" s="167">
        <v>4533</v>
      </c>
      <c r="AH4" s="167"/>
      <c r="AI4" s="167"/>
      <c r="AJ4" s="167"/>
      <c r="AK4" s="167"/>
      <c r="AL4" s="167"/>
      <c r="AM4" s="167"/>
      <c r="AN4" s="167"/>
      <c r="AO4" s="155"/>
    </row>
    <row r="5" spans="2:41" s="156" customFormat="1" ht="12.75">
      <c r="B5" s="159" t="s">
        <v>91</v>
      </c>
      <c r="C5" s="160">
        <f>SUM(H4:AN4)</f>
        <v>44616</v>
      </c>
      <c r="D5" s="159" t="s">
        <v>98</v>
      </c>
      <c r="E5" s="160">
        <f>SUM(H6:AN6)</f>
        <v>11</v>
      </c>
      <c r="F5" s="161"/>
      <c r="G5" s="168" t="s">
        <v>99</v>
      </c>
      <c r="H5" s="169">
        <v>1</v>
      </c>
      <c r="I5" s="249">
        <v>1</v>
      </c>
      <c r="J5" s="249">
        <v>0</v>
      </c>
      <c r="K5" s="250">
        <v>0</v>
      </c>
      <c r="L5" s="251">
        <v>0</v>
      </c>
      <c r="M5" s="251">
        <v>0</v>
      </c>
      <c r="N5" s="251">
        <v>1</v>
      </c>
      <c r="O5" s="251">
        <v>2</v>
      </c>
      <c r="P5" s="251">
        <v>1</v>
      </c>
      <c r="Q5" s="251">
        <v>2</v>
      </c>
      <c r="R5" s="251">
        <v>0</v>
      </c>
      <c r="S5" s="251">
        <v>2</v>
      </c>
      <c r="T5" s="251">
        <v>2</v>
      </c>
      <c r="U5" s="251">
        <v>0</v>
      </c>
      <c r="V5" s="251">
        <v>0</v>
      </c>
      <c r="W5" s="250">
        <v>0</v>
      </c>
      <c r="X5" s="250">
        <v>1</v>
      </c>
      <c r="Y5" s="250">
        <v>1</v>
      </c>
      <c r="Z5" s="250">
        <v>1</v>
      </c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155"/>
    </row>
    <row r="6" spans="2:41" s="156" customFormat="1" ht="12.75">
      <c r="B6" s="173" t="s">
        <v>106</v>
      </c>
      <c r="C6" s="174">
        <f>VLOOKUP(C4+1,Tables!$B$3:$C$23,2)-C5</f>
        <v>7384</v>
      </c>
      <c r="D6" s="159" t="s">
        <v>107</v>
      </c>
      <c r="E6" s="160">
        <f>SUM(H7:AN7)</f>
        <v>26</v>
      </c>
      <c r="F6" s="161"/>
      <c r="G6" s="168" t="s">
        <v>98</v>
      </c>
      <c r="H6" s="169">
        <v>0</v>
      </c>
      <c r="I6" s="170">
        <v>2</v>
      </c>
      <c r="J6" s="170">
        <v>0</v>
      </c>
      <c r="K6" s="171">
        <v>3</v>
      </c>
      <c r="L6" s="172">
        <v>3</v>
      </c>
      <c r="M6" s="172">
        <v>0</v>
      </c>
      <c r="N6" s="172">
        <v>0</v>
      </c>
      <c r="O6" s="172">
        <v>0</v>
      </c>
      <c r="P6" s="172">
        <v>0</v>
      </c>
      <c r="Q6" s="172">
        <v>0</v>
      </c>
      <c r="R6" s="172">
        <v>0</v>
      </c>
      <c r="S6" s="172">
        <v>3</v>
      </c>
      <c r="T6" s="172">
        <v>0</v>
      </c>
      <c r="U6" s="172">
        <v>0</v>
      </c>
      <c r="V6" s="172">
        <v>0</v>
      </c>
      <c r="W6" s="171">
        <v>0</v>
      </c>
      <c r="X6" s="171">
        <v>0</v>
      </c>
      <c r="Y6" s="171">
        <v>0</v>
      </c>
      <c r="Z6" s="171">
        <v>0</v>
      </c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55"/>
    </row>
    <row r="7" spans="2:41" s="156" customFormat="1" ht="13.5" thickBot="1">
      <c r="B7" s="175" t="s">
        <v>104</v>
      </c>
      <c r="C7" s="223">
        <f>1-(((C6)/((VLOOKUP(C4+1,Tables!$B$3:$C$23,2)-VLOOKUP(C4,Tables!$B$3:$C$23,2)))))</f>
        <v>0.5385</v>
      </c>
      <c r="D7" s="175" t="s">
        <v>103</v>
      </c>
      <c r="E7" s="176">
        <f>SUM(E4:E5)-E6</f>
        <v>0</v>
      </c>
      <c r="F7" s="161"/>
      <c r="G7" s="177" t="s">
        <v>107</v>
      </c>
      <c r="H7" s="178"/>
      <c r="I7" s="179"/>
      <c r="J7" s="179"/>
      <c r="K7" s="180">
        <v>1</v>
      </c>
      <c r="L7" s="181">
        <v>1</v>
      </c>
      <c r="M7" s="181">
        <v>2</v>
      </c>
      <c r="N7" s="181">
        <v>3</v>
      </c>
      <c r="O7" s="181">
        <v>1</v>
      </c>
      <c r="P7" s="181"/>
      <c r="Q7" s="181">
        <v>1</v>
      </c>
      <c r="R7" s="181">
        <v>3</v>
      </c>
      <c r="S7" s="181"/>
      <c r="T7" s="181">
        <v>5</v>
      </c>
      <c r="U7" s="181">
        <v>1</v>
      </c>
      <c r="V7" s="181"/>
      <c r="W7" s="180"/>
      <c r="X7" s="180"/>
      <c r="Y7" s="180">
        <v>1</v>
      </c>
      <c r="Z7" s="180">
        <v>3</v>
      </c>
      <c r="AA7" s="180">
        <v>4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55"/>
    </row>
    <row r="8" spans="2:41" s="156" customFormat="1" ht="12.75">
      <c r="B8" s="449" t="str">
        <f>PC2</f>
        <v>Izal</v>
      </c>
      <c r="C8" s="450"/>
      <c r="D8" s="450"/>
      <c r="E8" s="451"/>
      <c r="F8" s="151"/>
      <c r="G8" s="152"/>
      <c r="H8" s="153" t="str">
        <f aca="true" t="shared" si="1" ref="H8:AN8">PC2</f>
        <v>Izal</v>
      </c>
      <c r="I8" s="153" t="str">
        <f t="shared" si="1"/>
        <v>Izal</v>
      </c>
      <c r="J8" s="153" t="str">
        <f t="shared" si="1"/>
        <v>Izal</v>
      </c>
      <c r="K8" s="153" t="str">
        <f t="shared" si="1"/>
        <v>Izal</v>
      </c>
      <c r="L8" s="153" t="str">
        <f t="shared" si="1"/>
        <v>Izal</v>
      </c>
      <c r="M8" s="153" t="str">
        <f t="shared" si="1"/>
        <v>Izal</v>
      </c>
      <c r="N8" s="153" t="str">
        <f t="shared" si="1"/>
        <v>Izal</v>
      </c>
      <c r="O8" s="153" t="str">
        <f t="shared" si="1"/>
        <v>Izal</v>
      </c>
      <c r="P8" s="153" t="str">
        <f t="shared" si="1"/>
        <v>Izal</v>
      </c>
      <c r="Q8" s="153" t="str">
        <f t="shared" si="1"/>
        <v>Izal</v>
      </c>
      <c r="R8" s="153" t="str">
        <f t="shared" si="1"/>
        <v>Izal</v>
      </c>
      <c r="S8" s="153" t="str">
        <f t="shared" si="1"/>
        <v>Izal</v>
      </c>
      <c r="T8" s="153" t="str">
        <f t="shared" si="1"/>
        <v>Izal</v>
      </c>
      <c r="U8" s="153" t="str">
        <f t="shared" si="1"/>
        <v>Izal</v>
      </c>
      <c r="V8" s="153" t="str">
        <f t="shared" si="1"/>
        <v>Izal</v>
      </c>
      <c r="W8" s="153" t="str">
        <f t="shared" si="1"/>
        <v>Izal</v>
      </c>
      <c r="X8" s="153" t="str">
        <f t="shared" si="1"/>
        <v>Izal</v>
      </c>
      <c r="Y8" s="153" t="str">
        <f t="shared" si="1"/>
        <v>Izal</v>
      </c>
      <c r="Z8" s="153" t="str">
        <f t="shared" si="1"/>
        <v>Izal</v>
      </c>
      <c r="AA8" s="153" t="str">
        <f t="shared" si="1"/>
        <v>Izal</v>
      </c>
      <c r="AB8" s="153" t="str">
        <f t="shared" si="1"/>
        <v>Izal</v>
      </c>
      <c r="AC8" s="153" t="str">
        <f t="shared" si="1"/>
        <v>Izal</v>
      </c>
      <c r="AD8" s="153" t="str">
        <f t="shared" si="1"/>
        <v>Izal</v>
      </c>
      <c r="AE8" s="153" t="str">
        <f t="shared" si="1"/>
        <v>Izal</v>
      </c>
      <c r="AF8" s="153" t="str">
        <f t="shared" si="1"/>
        <v>Izal</v>
      </c>
      <c r="AG8" s="153" t="str">
        <f t="shared" si="1"/>
        <v>Izal</v>
      </c>
      <c r="AH8" s="153" t="str">
        <f t="shared" si="1"/>
        <v>Izal</v>
      </c>
      <c r="AI8" s="153" t="str">
        <f t="shared" si="1"/>
        <v>Izal</v>
      </c>
      <c r="AJ8" s="153" t="str">
        <f t="shared" si="1"/>
        <v>Izal</v>
      </c>
      <c r="AK8" s="153" t="str">
        <f t="shared" si="1"/>
        <v>Izal</v>
      </c>
      <c r="AL8" s="153" t="str">
        <f t="shared" si="1"/>
        <v>Izal</v>
      </c>
      <c r="AM8" s="153" t="str">
        <f t="shared" si="1"/>
        <v>Izal</v>
      </c>
      <c r="AN8" s="153" t="str">
        <f t="shared" si="1"/>
        <v>Izal</v>
      </c>
      <c r="AO8" s="155"/>
    </row>
    <row r="9" spans="2:41" s="156" customFormat="1" ht="12.75">
      <c r="B9" s="157" t="s">
        <v>105</v>
      </c>
      <c r="C9" s="158">
        <f>MATCH(C10,Tables!$C$4:$C$23)</f>
        <v>8</v>
      </c>
      <c r="D9" s="159" t="s">
        <v>99</v>
      </c>
      <c r="E9" s="160">
        <f>SUM(H10:AN10)</f>
        <v>18</v>
      </c>
      <c r="F9" s="161"/>
      <c r="G9" s="162" t="s">
        <v>91</v>
      </c>
      <c r="H9" s="163">
        <v>500</v>
      </c>
      <c r="I9" s="164">
        <v>500</v>
      </c>
      <c r="J9" s="164">
        <v>900</v>
      </c>
      <c r="K9" s="165">
        <v>900</v>
      </c>
      <c r="L9" s="165">
        <v>1550</v>
      </c>
      <c r="M9" s="165">
        <v>1600</v>
      </c>
      <c r="N9" s="165">
        <v>800</v>
      </c>
      <c r="O9" s="166">
        <v>2050</v>
      </c>
      <c r="P9" s="166">
        <v>350</v>
      </c>
      <c r="Q9" s="166">
        <v>1400</v>
      </c>
      <c r="R9" s="166">
        <v>1200</v>
      </c>
      <c r="S9" s="166">
        <v>1600</v>
      </c>
      <c r="T9" s="166">
        <v>400</v>
      </c>
      <c r="U9" s="166">
        <v>2350</v>
      </c>
      <c r="V9" s="166">
        <v>2433</v>
      </c>
      <c r="W9" s="167">
        <v>1850</v>
      </c>
      <c r="X9" s="167">
        <v>1650</v>
      </c>
      <c r="Y9" s="167">
        <v>1100</v>
      </c>
      <c r="Z9" s="167">
        <v>1400</v>
      </c>
      <c r="AA9" s="167">
        <v>1200</v>
      </c>
      <c r="AB9" s="167">
        <v>2300</v>
      </c>
      <c r="AC9" s="167">
        <v>850</v>
      </c>
      <c r="AD9" s="167">
        <v>1500</v>
      </c>
      <c r="AE9" s="167">
        <v>7700</v>
      </c>
      <c r="AF9" s="167">
        <v>2000</v>
      </c>
      <c r="AG9" s="167">
        <v>4533</v>
      </c>
      <c r="AH9" s="167"/>
      <c r="AI9" s="167"/>
      <c r="AJ9" s="167"/>
      <c r="AK9" s="167"/>
      <c r="AL9" s="167"/>
      <c r="AM9" s="167"/>
      <c r="AN9" s="167"/>
      <c r="AO9" s="155"/>
    </row>
    <row r="10" spans="2:41" s="156" customFormat="1" ht="12.75">
      <c r="B10" s="159" t="s">
        <v>91</v>
      </c>
      <c r="C10" s="160">
        <f>SUM(H9:AN9)</f>
        <v>44616</v>
      </c>
      <c r="D10" s="159" t="s">
        <v>98</v>
      </c>
      <c r="E10" s="160">
        <f>SUM(H11:AN11)</f>
        <v>0</v>
      </c>
      <c r="F10" s="161"/>
      <c r="G10" s="168" t="s">
        <v>99</v>
      </c>
      <c r="H10" s="169">
        <v>1</v>
      </c>
      <c r="I10" s="249">
        <v>1</v>
      </c>
      <c r="J10" s="249">
        <v>0</v>
      </c>
      <c r="K10" s="250">
        <v>1</v>
      </c>
      <c r="L10" s="251">
        <v>2</v>
      </c>
      <c r="M10" s="251">
        <v>0</v>
      </c>
      <c r="N10" s="251">
        <v>1</v>
      </c>
      <c r="O10" s="251">
        <v>2</v>
      </c>
      <c r="P10" s="251">
        <v>1</v>
      </c>
      <c r="Q10" s="251">
        <v>3</v>
      </c>
      <c r="R10" s="251">
        <v>0</v>
      </c>
      <c r="S10" s="251">
        <v>1</v>
      </c>
      <c r="T10" s="251">
        <v>0</v>
      </c>
      <c r="U10" s="251">
        <v>0</v>
      </c>
      <c r="V10" s="251">
        <v>0</v>
      </c>
      <c r="W10" s="250">
        <v>0</v>
      </c>
      <c r="X10" s="250">
        <v>1</v>
      </c>
      <c r="Y10" s="250">
        <v>1</v>
      </c>
      <c r="Z10" s="250">
        <v>1</v>
      </c>
      <c r="AA10" s="250"/>
      <c r="AB10" s="250"/>
      <c r="AC10" s="250">
        <v>2</v>
      </c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155"/>
    </row>
    <row r="11" spans="2:41" s="156" customFormat="1" ht="12.75">
      <c r="B11" s="173" t="s">
        <v>106</v>
      </c>
      <c r="C11" s="174">
        <f>VLOOKUP(C9+1,Tables!$B$3:$C$23,2)-C10</f>
        <v>7384</v>
      </c>
      <c r="D11" s="159" t="s">
        <v>107</v>
      </c>
      <c r="E11" s="160">
        <f>SUM(H12:AN12)</f>
        <v>16</v>
      </c>
      <c r="F11" s="161"/>
      <c r="G11" s="168" t="s">
        <v>98</v>
      </c>
      <c r="H11" s="169">
        <v>0</v>
      </c>
      <c r="I11" s="170">
        <v>0</v>
      </c>
      <c r="J11" s="170">
        <v>0</v>
      </c>
      <c r="K11" s="171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1">
        <v>0</v>
      </c>
      <c r="X11" s="171">
        <v>0</v>
      </c>
      <c r="Y11" s="171">
        <v>0</v>
      </c>
      <c r="Z11" s="171">
        <v>0</v>
      </c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55"/>
    </row>
    <row r="12" spans="2:41" s="156" customFormat="1" ht="13.5" thickBot="1">
      <c r="B12" s="175" t="s">
        <v>104</v>
      </c>
      <c r="C12" s="223">
        <f>1-(((C11)/((VLOOKUP(C9+1,Tables!$B$3:$C$23,2)-VLOOKUP(C9,Tables!$B$3:$C$23,2)))))</f>
        <v>0.5385</v>
      </c>
      <c r="D12" s="175" t="s">
        <v>103</v>
      </c>
      <c r="E12" s="176">
        <f>SUM(E9:E10)-E11</f>
        <v>2</v>
      </c>
      <c r="F12" s="161"/>
      <c r="G12" s="177" t="s">
        <v>107</v>
      </c>
      <c r="H12" s="178"/>
      <c r="I12" s="179"/>
      <c r="J12" s="179">
        <v>1</v>
      </c>
      <c r="K12" s="180"/>
      <c r="L12" s="181">
        <v>1</v>
      </c>
      <c r="M12" s="181">
        <v>2</v>
      </c>
      <c r="N12" s="181"/>
      <c r="O12" s="181"/>
      <c r="P12" s="181"/>
      <c r="Q12" s="181"/>
      <c r="R12" s="181">
        <v>6</v>
      </c>
      <c r="S12" s="181"/>
      <c r="T12" s="181"/>
      <c r="U12" s="181">
        <v>2</v>
      </c>
      <c r="V12" s="181"/>
      <c r="W12" s="180"/>
      <c r="X12" s="180">
        <v>1</v>
      </c>
      <c r="Y12" s="180"/>
      <c r="Z12" s="180"/>
      <c r="AA12" s="180"/>
      <c r="AB12" s="180">
        <v>3</v>
      </c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55"/>
    </row>
    <row r="13" spans="2:41" s="156" customFormat="1" ht="12.75">
      <c r="B13" s="449" t="str">
        <f>PC3</f>
        <v>Jared</v>
      </c>
      <c r="C13" s="450"/>
      <c r="D13" s="450"/>
      <c r="E13" s="451"/>
      <c r="F13" s="151"/>
      <c r="G13" s="152"/>
      <c r="H13" s="153" t="str">
        <f aca="true" t="shared" si="2" ref="H13:AN13">PC3</f>
        <v>Jared</v>
      </c>
      <c r="I13" s="153" t="str">
        <f t="shared" si="2"/>
        <v>Jared</v>
      </c>
      <c r="J13" s="153" t="str">
        <f t="shared" si="2"/>
        <v>Jared</v>
      </c>
      <c r="K13" s="153" t="str">
        <f t="shared" si="2"/>
        <v>Jared</v>
      </c>
      <c r="L13" s="153" t="str">
        <f t="shared" si="2"/>
        <v>Jared</v>
      </c>
      <c r="M13" s="153" t="str">
        <f t="shared" si="2"/>
        <v>Jared</v>
      </c>
      <c r="N13" s="153" t="str">
        <f t="shared" si="2"/>
        <v>Jared</v>
      </c>
      <c r="O13" s="153" t="str">
        <f t="shared" si="2"/>
        <v>Jared</v>
      </c>
      <c r="P13" s="153" t="str">
        <f t="shared" si="2"/>
        <v>Jared</v>
      </c>
      <c r="Q13" s="153" t="str">
        <f t="shared" si="2"/>
        <v>Jared</v>
      </c>
      <c r="R13" s="153" t="str">
        <f t="shared" si="2"/>
        <v>Jared</v>
      </c>
      <c r="S13" s="153" t="str">
        <f t="shared" si="2"/>
        <v>Jared</v>
      </c>
      <c r="T13" s="153" t="str">
        <f t="shared" si="2"/>
        <v>Jared</v>
      </c>
      <c r="U13" s="153" t="str">
        <f t="shared" si="2"/>
        <v>Jared</v>
      </c>
      <c r="V13" s="153" t="str">
        <f t="shared" si="2"/>
        <v>Jared</v>
      </c>
      <c r="W13" s="153" t="str">
        <f t="shared" si="2"/>
        <v>Jared</v>
      </c>
      <c r="X13" s="153" t="str">
        <f t="shared" si="2"/>
        <v>Jared</v>
      </c>
      <c r="Y13" s="153" t="str">
        <f t="shared" si="2"/>
        <v>Jared</v>
      </c>
      <c r="Z13" s="153" t="str">
        <f t="shared" si="2"/>
        <v>Jared</v>
      </c>
      <c r="AA13" s="153" t="str">
        <f t="shared" si="2"/>
        <v>Jared</v>
      </c>
      <c r="AB13" s="153" t="str">
        <f t="shared" si="2"/>
        <v>Jared</v>
      </c>
      <c r="AC13" s="153" t="str">
        <f t="shared" si="2"/>
        <v>Jared</v>
      </c>
      <c r="AD13" s="153" t="str">
        <f t="shared" si="2"/>
        <v>Jared</v>
      </c>
      <c r="AE13" s="153" t="str">
        <f t="shared" si="2"/>
        <v>Jared</v>
      </c>
      <c r="AF13" s="153" t="str">
        <f t="shared" si="2"/>
        <v>Jared</v>
      </c>
      <c r="AG13" s="153" t="str">
        <f t="shared" si="2"/>
        <v>Jared</v>
      </c>
      <c r="AH13" s="153" t="str">
        <f t="shared" si="2"/>
        <v>Jared</v>
      </c>
      <c r="AI13" s="153" t="str">
        <f t="shared" si="2"/>
        <v>Jared</v>
      </c>
      <c r="AJ13" s="153" t="str">
        <f t="shared" si="2"/>
        <v>Jared</v>
      </c>
      <c r="AK13" s="153" t="str">
        <f t="shared" si="2"/>
        <v>Jared</v>
      </c>
      <c r="AL13" s="153" t="str">
        <f t="shared" si="2"/>
        <v>Jared</v>
      </c>
      <c r="AM13" s="153" t="str">
        <f t="shared" si="2"/>
        <v>Jared</v>
      </c>
      <c r="AN13" s="153" t="str">
        <f t="shared" si="2"/>
        <v>Jared</v>
      </c>
      <c r="AO13" s="155"/>
    </row>
    <row r="14" spans="2:41" s="156" customFormat="1" ht="12.75">
      <c r="B14" s="157" t="s">
        <v>105</v>
      </c>
      <c r="C14" s="158">
        <f>MATCH(C15,Tables!$C$4:$C$23)</f>
        <v>8</v>
      </c>
      <c r="D14" s="159" t="s">
        <v>99</v>
      </c>
      <c r="E14" s="160">
        <f>SUM(H15:AN15)</f>
        <v>9</v>
      </c>
      <c r="F14" s="161"/>
      <c r="G14" s="162" t="s">
        <v>91</v>
      </c>
      <c r="H14" s="163">
        <v>500</v>
      </c>
      <c r="I14" s="164">
        <v>500</v>
      </c>
      <c r="J14" s="164">
        <v>900</v>
      </c>
      <c r="K14" s="165">
        <v>900</v>
      </c>
      <c r="L14" s="165">
        <v>1550</v>
      </c>
      <c r="M14" s="165">
        <v>1600</v>
      </c>
      <c r="N14" s="165">
        <v>800</v>
      </c>
      <c r="O14" s="166">
        <v>2050</v>
      </c>
      <c r="P14" s="166">
        <v>350</v>
      </c>
      <c r="Q14" s="166">
        <v>1400</v>
      </c>
      <c r="R14" s="166">
        <v>1200</v>
      </c>
      <c r="S14" s="166">
        <v>1600</v>
      </c>
      <c r="T14" s="166">
        <v>400</v>
      </c>
      <c r="U14" s="166">
        <v>2350</v>
      </c>
      <c r="V14" s="166">
        <v>2433</v>
      </c>
      <c r="W14" s="167">
        <v>1850</v>
      </c>
      <c r="X14" s="167">
        <v>1650</v>
      </c>
      <c r="Y14" s="167">
        <v>1100</v>
      </c>
      <c r="Z14" s="167">
        <v>1400</v>
      </c>
      <c r="AA14" s="167">
        <v>1200</v>
      </c>
      <c r="AB14" s="167">
        <v>2300</v>
      </c>
      <c r="AC14" s="167">
        <v>850</v>
      </c>
      <c r="AD14" s="167">
        <v>1500</v>
      </c>
      <c r="AE14" s="167">
        <v>7700</v>
      </c>
      <c r="AF14" s="167">
        <v>2000</v>
      </c>
      <c r="AG14" s="167">
        <v>4533</v>
      </c>
      <c r="AH14" s="167"/>
      <c r="AI14" s="167"/>
      <c r="AJ14" s="167"/>
      <c r="AK14" s="167"/>
      <c r="AL14" s="167"/>
      <c r="AM14" s="167"/>
      <c r="AN14" s="167"/>
      <c r="AO14" s="155"/>
    </row>
    <row r="15" spans="2:41" s="156" customFormat="1" ht="12.75">
      <c r="B15" s="159" t="s">
        <v>91</v>
      </c>
      <c r="C15" s="160">
        <f>SUM(H14:AN14)</f>
        <v>44616</v>
      </c>
      <c r="D15" s="159" t="s">
        <v>98</v>
      </c>
      <c r="E15" s="160">
        <f>SUM(H16:AN16)</f>
        <v>13</v>
      </c>
      <c r="F15" s="161"/>
      <c r="G15" s="168" t="s">
        <v>99</v>
      </c>
      <c r="H15" s="169">
        <v>1</v>
      </c>
      <c r="I15" s="249">
        <v>1</v>
      </c>
      <c r="J15" s="249">
        <v>0</v>
      </c>
      <c r="K15" s="250">
        <v>0</v>
      </c>
      <c r="L15" s="251">
        <v>0</v>
      </c>
      <c r="M15" s="251">
        <v>0</v>
      </c>
      <c r="N15" s="251">
        <v>1</v>
      </c>
      <c r="O15" s="251">
        <v>1</v>
      </c>
      <c r="P15" s="251">
        <v>1</v>
      </c>
      <c r="Q15" s="251">
        <v>2</v>
      </c>
      <c r="R15" s="251">
        <v>1</v>
      </c>
      <c r="S15" s="251">
        <v>0</v>
      </c>
      <c r="T15" s="251">
        <v>0</v>
      </c>
      <c r="U15" s="251">
        <v>0</v>
      </c>
      <c r="V15" s="251">
        <v>0</v>
      </c>
      <c r="W15" s="250">
        <v>0</v>
      </c>
      <c r="X15" s="250">
        <v>1</v>
      </c>
      <c r="Y15" s="250">
        <v>0</v>
      </c>
      <c r="Z15" s="250">
        <v>0</v>
      </c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155"/>
    </row>
    <row r="16" spans="2:41" s="156" customFormat="1" ht="12.75">
      <c r="B16" s="173" t="s">
        <v>106</v>
      </c>
      <c r="C16" s="174">
        <f>VLOOKUP(C14+1,Tables!$B$3:$C$23,2)-C15</f>
        <v>7384</v>
      </c>
      <c r="D16" s="159" t="s">
        <v>107</v>
      </c>
      <c r="E16" s="160">
        <f>SUM(H17:AN17)</f>
        <v>22</v>
      </c>
      <c r="F16" s="161"/>
      <c r="G16" s="168" t="s">
        <v>98</v>
      </c>
      <c r="H16" s="169">
        <v>0</v>
      </c>
      <c r="I16" s="170">
        <v>0</v>
      </c>
      <c r="J16" s="170">
        <v>0</v>
      </c>
      <c r="K16" s="171">
        <v>0</v>
      </c>
      <c r="L16" s="172">
        <v>0</v>
      </c>
      <c r="M16" s="172">
        <v>0</v>
      </c>
      <c r="N16" s="172">
        <v>0</v>
      </c>
      <c r="O16" s="172">
        <v>3</v>
      </c>
      <c r="P16" s="172">
        <v>0</v>
      </c>
      <c r="Q16" s="265">
        <v>3</v>
      </c>
      <c r="R16" s="172">
        <v>3</v>
      </c>
      <c r="S16" s="172">
        <v>1</v>
      </c>
      <c r="T16" s="172">
        <v>0</v>
      </c>
      <c r="U16" s="172">
        <v>0</v>
      </c>
      <c r="V16" s="172">
        <v>3</v>
      </c>
      <c r="W16" s="171">
        <v>0</v>
      </c>
      <c r="X16" s="171">
        <v>0</v>
      </c>
      <c r="Y16" s="171">
        <v>0</v>
      </c>
      <c r="Z16" s="171">
        <v>0</v>
      </c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55"/>
    </row>
    <row r="17" spans="2:41" s="156" customFormat="1" ht="13.5" thickBot="1">
      <c r="B17" s="175" t="s">
        <v>104</v>
      </c>
      <c r="C17" s="223">
        <f>1-(((C16)/((VLOOKUP(C14+1,Tables!$B$3:$C$23,2)-VLOOKUP(C14,Tables!$B$3:$C$23,2)))))</f>
        <v>0.5385</v>
      </c>
      <c r="D17" s="175" t="s">
        <v>103</v>
      </c>
      <c r="E17" s="176">
        <f>SUM(E14:E15)-E16</f>
        <v>0</v>
      </c>
      <c r="F17" s="161"/>
      <c r="G17" s="177" t="s">
        <v>107</v>
      </c>
      <c r="H17" s="178"/>
      <c r="I17" s="179"/>
      <c r="J17" s="179"/>
      <c r="K17" s="180"/>
      <c r="L17" s="181"/>
      <c r="M17" s="181">
        <v>2</v>
      </c>
      <c r="N17" s="181"/>
      <c r="O17" s="181"/>
      <c r="P17" s="181"/>
      <c r="Q17" s="181"/>
      <c r="R17" s="181"/>
      <c r="S17" s="181">
        <v>3</v>
      </c>
      <c r="T17" s="181"/>
      <c r="U17" s="181"/>
      <c r="V17" s="181"/>
      <c r="W17" s="180"/>
      <c r="X17" s="180"/>
      <c r="Y17" s="180"/>
      <c r="Z17" s="180">
        <v>1</v>
      </c>
      <c r="AA17" s="180"/>
      <c r="AB17" s="180">
        <v>16</v>
      </c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55"/>
    </row>
    <row r="18" spans="2:41" s="156" customFormat="1" ht="12.75">
      <c r="B18" s="449" t="str">
        <f>PC4</f>
        <v>Nona'Me </v>
      </c>
      <c r="C18" s="450"/>
      <c r="D18" s="450"/>
      <c r="E18" s="451"/>
      <c r="F18" s="151"/>
      <c r="G18" s="152"/>
      <c r="H18" s="153" t="str">
        <f aca="true" t="shared" si="3" ref="H18:AN18">PC4</f>
        <v>Nona'Me </v>
      </c>
      <c r="I18" s="153" t="str">
        <f t="shared" si="3"/>
        <v>Nona'Me </v>
      </c>
      <c r="J18" s="153" t="str">
        <f t="shared" si="3"/>
        <v>Nona'Me </v>
      </c>
      <c r="K18" s="153" t="str">
        <f t="shared" si="3"/>
        <v>Nona'Me </v>
      </c>
      <c r="L18" s="153" t="str">
        <f t="shared" si="3"/>
        <v>Nona'Me </v>
      </c>
      <c r="M18" s="153" t="str">
        <f t="shared" si="3"/>
        <v>Nona'Me </v>
      </c>
      <c r="N18" s="153" t="str">
        <f t="shared" si="3"/>
        <v>Nona'Me </v>
      </c>
      <c r="O18" s="153" t="str">
        <f t="shared" si="3"/>
        <v>Nona'Me </v>
      </c>
      <c r="P18" s="153" t="str">
        <f t="shared" si="3"/>
        <v>Nona'Me </v>
      </c>
      <c r="Q18" s="153" t="str">
        <f t="shared" si="3"/>
        <v>Nona'Me </v>
      </c>
      <c r="R18" s="153" t="str">
        <f t="shared" si="3"/>
        <v>Nona'Me </v>
      </c>
      <c r="S18" s="153" t="str">
        <f t="shared" si="3"/>
        <v>Nona'Me </v>
      </c>
      <c r="T18" s="153" t="str">
        <f t="shared" si="3"/>
        <v>Nona'Me </v>
      </c>
      <c r="U18" s="153" t="str">
        <f t="shared" si="3"/>
        <v>Nona'Me </v>
      </c>
      <c r="V18" s="153" t="str">
        <f t="shared" si="3"/>
        <v>Nona'Me </v>
      </c>
      <c r="W18" s="153" t="str">
        <f t="shared" si="3"/>
        <v>Nona'Me </v>
      </c>
      <c r="X18" s="153" t="str">
        <f t="shared" si="3"/>
        <v>Nona'Me </v>
      </c>
      <c r="Y18" s="153" t="str">
        <f t="shared" si="3"/>
        <v>Nona'Me </v>
      </c>
      <c r="Z18" s="153" t="str">
        <f t="shared" si="3"/>
        <v>Nona'Me </v>
      </c>
      <c r="AA18" s="153" t="str">
        <f t="shared" si="3"/>
        <v>Nona'Me </v>
      </c>
      <c r="AB18" s="153" t="str">
        <f t="shared" si="3"/>
        <v>Nona'Me </v>
      </c>
      <c r="AC18" s="153" t="str">
        <f t="shared" si="3"/>
        <v>Nona'Me </v>
      </c>
      <c r="AD18" s="153" t="str">
        <f t="shared" si="3"/>
        <v>Nona'Me </v>
      </c>
      <c r="AE18" s="153" t="str">
        <f t="shared" si="3"/>
        <v>Nona'Me </v>
      </c>
      <c r="AF18" s="153" t="str">
        <f t="shared" si="3"/>
        <v>Nona'Me </v>
      </c>
      <c r="AG18" s="153" t="str">
        <f t="shared" si="3"/>
        <v>Nona'Me </v>
      </c>
      <c r="AH18" s="153" t="str">
        <f t="shared" si="3"/>
        <v>Nona'Me </v>
      </c>
      <c r="AI18" s="153" t="str">
        <f t="shared" si="3"/>
        <v>Nona'Me </v>
      </c>
      <c r="AJ18" s="153" t="str">
        <f t="shared" si="3"/>
        <v>Nona'Me </v>
      </c>
      <c r="AK18" s="153" t="str">
        <f t="shared" si="3"/>
        <v>Nona'Me </v>
      </c>
      <c r="AL18" s="153" t="str">
        <f t="shared" si="3"/>
        <v>Nona'Me </v>
      </c>
      <c r="AM18" s="153" t="str">
        <f t="shared" si="3"/>
        <v>Nona'Me </v>
      </c>
      <c r="AN18" s="153" t="str">
        <f t="shared" si="3"/>
        <v>Nona'Me </v>
      </c>
      <c r="AO18" s="155"/>
    </row>
    <row r="19" spans="2:41" s="156" customFormat="1" ht="12.75">
      <c r="B19" s="157" t="s">
        <v>105</v>
      </c>
      <c r="C19" s="158">
        <f>MATCH(C20,Tables!$C$4:$C$23)</f>
        <v>8</v>
      </c>
      <c r="D19" s="159" t="s">
        <v>99</v>
      </c>
      <c r="E19" s="160">
        <f>SUM(H20:AN20)</f>
        <v>17</v>
      </c>
      <c r="F19" s="161"/>
      <c r="G19" s="162" t="s">
        <v>91</v>
      </c>
      <c r="H19" s="163">
        <v>500</v>
      </c>
      <c r="I19" s="164">
        <v>500</v>
      </c>
      <c r="J19" s="164">
        <v>900</v>
      </c>
      <c r="K19" s="165">
        <v>900</v>
      </c>
      <c r="L19" s="165">
        <v>1550</v>
      </c>
      <c r="M19" s="165">
        <v>1600</v>
      </c>
      <c r="N19" s="165">
        <v>800</v>
      </c>
      <c r="O19" s="166">
        <v>2050</v>
      </c>
      <c r="P19" s="166">
        <v>350</v>
      </c>
      <c r="Q19" s="166">
        <v>1400</v>
      </c>
      <c r="R19" s="166">
        <v>1200</v>
      </c>
      <c r="S19" s="166">
        <v>1600</v>
      </c>
      <c r="T19" s="166">
        <v>400</v>
      </c>
      <c r="U19" s="166">
        <v>2350</v>
      </c>
      <c r="V19" s="166">
        <v>2433</v>
      </c>
      <c r="W19" s="167">
        <v>1850</v>
      </c>
      <c r="X19" s="167">
        <v>1650</v>
      </c>
      <c r="Y19" s="167">
        <v>1100</v>
      </c>
      <c r="Z19" s="167">
        <v>1400</v>
      </c>
      <c r="AA19" s="167">
        <v>1200</v>
      </c>
      <c r="AB19" s="167">
        <v>2300</v>
      </c>
      <c r="AC19" s="167">
        <v>850</v>
      </c>
      <c r="AD19" s="167">
        <v>1500</v>
      </c>
      <c r="AE19" s="167">
        <v>7700</v>
      </c>
      <c r="AF19" s="167">
        <v>2000</v>
      </c>
      <c r="AG19" s="167">
        <v>4533</v>
      </c>
      <c r="AH19" s="167"/>
      <c r="AI19" s="167"/>
      <c r="AJ19" s="167"/>
      <c r="AK19" s="167"/>
      <c r="AL19" s="167"/>
      <c r="AM19" s="167"/>
      <c r="AN19" s="167"/>
      <c r="AO19" s="155"/>
    </row>
    <row r="20" spans="2:41" s="156" customFormat="1" ht="12.75">
      <c r="B20" s="159" t="s">
        <v>91</v>
      </c>
      <c r="C20" s="160">
        <f>SUM(H19:AN19)</f>
        <v>44616</v>
      </c>
      <c r="D20" s="159" t="s">
        <v>98</v>
      </c>
      <c r="E20" s="160">
        <f>SUM(H21:AN21)</f>
        <v>85</v>
      </c>
      <c r="F20" s="161"/>
      <c r="G20" s="168" t="s">
        <v>99</v>
      </c>
      <c r="H20" s="249">
        <v>1</v>
      </c>
      <c r="I20" s="249">
        <v>1</v>
      </c>
      <c r="J20" s="249">
        <v>0</v>
      </c>
      <c r="K20" s="250">
        <v>1</v>
      </c>
      <c r="L20" s="251">
        <v>1</v>
      </c>
      <c r="M20" s="251">
        <v>0</v>
      </c>
      <c r="N20" s="251">
        <v>1</v>
      </c>
      <c r="O20" s="251">
        <v>2</v>
      </c>
      <c r="P20" s="251">
        <v>1</v>
      </c>
      <c r="Q20" s="251">
        <v>2</v>
      </c>
      <c r="R20" s="251">
        <v>1</v>
      </c>
      <c r="S20" s="251">
        <v>1</v>
      </c>
      <c r="T20" s="251">
        <v>0</v>
      </c>
      <c r="U20" s="251">
        <v>0</v>
      </c>
      <c r="V20" s="251">
        <v>1</v>
      </c>
      <c r="W20" s="250">
        <v>0</v>
      </c>
      <c r="X20" s="250">
        <v>1</v>
      </c>
      <c r="Y20" s="250">
        <v>1</v>
      </c>
      <c r="Z20" s="250">
        <v>1</v>
      </c>
      <c r="AA20" s="250"/>
      <c r="AB20" s="250"/>
      <c r="AC20" s="250">
        <v>1</v>
      </c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155"/>
    </row>
    <row r="21" spans="2:41" s="156" customFormat="1" ht="12.75">
      <c r="B21" s="173" t="s">
        <v>106</v>
      </c>
      <c r="C21" s="174">
        <f>VLOOKUP(C19+1,Tables!$B$3:$C$23,2)-C20</f>
        <v>7384</v>
      </c>
      <c r="D21" s="159" t="s">
        <v>107</v>
      </c>
      <c r="E21" s="160">
        <f>SUM(H22:AN22)</f>
        <v>101</v>
      </c>
      <c r="F21" s="161"/>
      <c r="G21" s="168" t="s">
        <v>98</v>
      </c>
      <c r="H21" s="169">
        <v>4</v>
      </c>
      <c r="I21" s="170">
        <v>3</v>
      </c>
      <c r="J21" s="170">
        <v>4</v>
      </c>
      <c r="K21" s="171">
        <v>2</v>
      </c>
      <c r="L21" s="172">
        <v>5</v>
      </c>
      <c r="M21" s="172">
        <v>4</v>
      </c>
      <c r="N21" s="172">
        <v>4</v>
      </c>
      <c r="O21" s="172">
        <v>5</v>
      </c>
      <c r="P21" s="172">
        <v>3</v>
      </c>
      <c r="Q21" s="172">
        <v>3</v>
      </c>
      <c r="R21" s="172">
        <v>2</v>
      </c>
      <c r="S21" s="172">
        <v>5</v>
      </c>
      <c r="T21" s="172">
        <v>8</v>
      </c>
      <c r="U21" s="172">
        <v>6</v>
      </c>
      <c r="V21" s="172">
        <v>6</v>
      </c>
      <c r="W21" s="171">
        <v>6</v>
      </c>
      <c r="X21" s="171">
        <v>6</v>
      </c>
      <c r="Y21" s="171">
        <v>5</v>
      </c>
      <c r="Z21" s="171">
        <v>4</v>
      </c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55"/>
    </row>
    <row r="22" spans="2:41" s="156" customFormat="1" ht="13.5" thickBot="1">
      <c r="B22" s="175" t="s">
        <v>104</v>
      </c>
      <c r="C22" s="223">
        <f>1-(((C21)/((VLOOKUP(C19+1,Tables!$B$3:$C$23,2)-VLOOKUP(C19,Tables!$B$3:$C$23,2)))))</f>
        <v>0.5385</v>
      </c>
      <c r="D22" s="175" t="s">
        <v>103</v>
      </c>
      <c r="E22" s="176">
        <f>SUM(E19:E20)-E21</f>
        <v>1</v>
      </c>
      <c r="F22" s="161"/>
      <c r="G22" s="177" t="s">
        <v>107</v>
      </c>
      <c r="H22" s="178"/>
      <c r="I22" s="179"/>
      <c r="J22" s="179">
        <v>8</v>
      </c>
      <c r="K22" s="180"/>
      <c r="L22" s="181"/>
      <c r="M22" s="181">
        <v>15</v>
      </c>
      <c r="N22" s="181"/>
      <c r="O22" s="181">
        <v>10</v>
      </c>
      <c r="P22" s="181"/>
      <c r="Q22" s="181">
        <v>4</v>
      </c>
      <c r="R22" s="181">
        <v>1</v>
      </c>
      <c r="S22" s="181">
        <v>12</v>
      </c>
      <c r="T22" s="181"/>
      <c r="U22" s="181">
        <v>4</v>
      </c>
      <c r="V22" s="181">
        <v>18</v>
      </c>
      <c r="W22" s="180">
        <v>1</v>
      </c>
      <c r="X22" s="180">
        <v>1</v>
      </c>
      <c r="Y22" s="180">
        <v>5</v>
      </c>
      <c r="Z22" s="180">
        <v>1</v>
      </c>
      <c r="AA22" s="180">
        <v>16</v>
      </c>
      <c r="AB22" s="180">
        <v>5</v>
      </c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55"/>
    </row>
    <row r="23" spans="2:41" s="156" customFormat="1" ht="12.75">
      <c r="B23" s="449" t="str">
        <f>PC5</f>
        <v>Aurora</v>
      </c>
      <c r="C23" s="450"/>
      <c r="D23" s="450"/>
      <c r="E23" s="451"/>
      <c r="F23" s="151"/>
      <c r="G23" s="152"/>
      <c r="H23" s="153" t="str">
        <f aca="true" t="shared" si="4" ref="H23:AN23">PC5</f>
        <v>Aurora</v>
      </c>
      <c r="I23" s="153" t="str">
        <f t="shared" si="4"/>
        <v>Aurora</v>
      </c>
      <c r="J23" s="153" t="str">
        <f t="shared" si="4"/>
        <v>Aurora</v>
      </c>
      <c r="K23" s="153" t="str">
        <f t="shared" si="4"/>
        <v>Aurora</v>
      </c>
      <c r="L23" s="153" t="str">
        <f t="shared" si="4"/>
        <v>Aurora</v>
      </c>
      <c r="M23" s="153" t="str">
        <f t="shared" si="4"/>
        <v>Aurora</v>
      </c>
      <c r="N23" s="153" t="str">
        <f t="shared" si="4"/>
        <v>Aurora</v>
      </c>
      <c r="O23" s="153" t="str">
        <f t="shared" si="4"/>
        <v>Aurora</v>
      </c>
      <c r="P23" s="153" t="str">
        <f t="shared" si="4"/>
        <v>Aurora</v>
      </c>
      <c r="Q23" s="153" t="str">
        <f t="shared" si="4"/>
        <v>Aurora</v>
      </c>
      <c r="R23" s="153" t="str">
        <f t="shared" si="4"/>
        <v>Aurora</v>
      </c>
      <c r="S23" s="153" t="str">
        <f t="shared" si="4"/>
        <v>Aurora</v>
      </c>
      <c r="T23" s="153" t="str">
        <f t="shared" si="4"/>
        <v>Aurora</v>
      </c>
      <c r="U23" s="153" t="str">
        <f t="shared" si="4"/>
        <v>Aurora</v>
      </c>
      <c r="V23" s="153" t="str">
        <f t="shared" si="4"/>
        <v>Aurora</v>
      </c>
      <c r="W23" s="153" t="str">
        <f t="shared" si="4"/>
        <v>Aurora</v>
      </c>
      <c r="X23" s="153" t="str">
        <f t="shared" si="4"/>
        <v>Aurora</v>
      </c>
      <c r="Y23" s="153" t="str">
        <f t="shared" si="4"/>
        <v>Aurora</v>
      </c>
      <c r="Z23" s="153" t="str">
        <f t="shared" si="4"/>
        <v>Aurora</v>
      </c>
      <c r="AA23" s="153" t="str">
        <f t="shared" si="4"/>
        <v>Aurora</v>
      </c>
      <c r="AB23" s="153" t="str">
        <f t="shared" si="4"/>
        <v>Aurora</v>
      </c>
      <c r="AC23" s="153" t="str">
        <f t="shared" si="4"/>
        <v>Aurora</v>
      </c>
      <c r="AD23" s="153" t="str">
        <f t="shared" si="4"/>
        <v>Aurora</v>
      </c>
      <c r="AE23" s="153" t="str">
        <f t="shared" si="4"/>
        <v>Aurora</v>
      </c>
      <c r="AF23" s="153" t="str">
        <f t="shared" si="4"/>
        <v>Aurora</v>
      </c>
      <c r="AG23" s="153" t="str">
        <f t="shared" si="4"/>
        <v>Aurora</v>
      </c>
      <c r="AH23" s="153" t="str">
        <f t="shared" si="4"/>
        <v>Aurora</v>
      </c>
      <c r="AI23" s="153" t="str">
        <f t="shared" si="4"/>
        <v>Aurora</v>
      </c>
      <c r="AJ23" s="153" t="str">
        <f t="shared" si="4"/>
        <v>Aurora</v>
      </c>
      <c r="AK23" s="153" t="str">
        <f t="shared" si="4"/>
        <v>Aurora</v>
      </c>
      <c r="AL23" s="153" t="str">
        <f t="shared" si="4"/>
        <v>Aurora</v>
      </c>
      <c r="AM23" s="153" t="str">
        <f t="shared" si="4"/>
        <v>Aurora</v>
      </c>
      <c r="AN23" s="153" t="str">
        <f t="shared" si="4"/>
        <v>Aurora</v>
      </c>
      <c r="AO23" s="155"/>
    </row>
    <row r="24" spans="2:41" s="156" customFormat="1" ht="12.75">
      <c r="B24" s="157" t="s">
        <v>105</v>
      </c>
      <c r="C24" s="158">
        <f>MATCH(C25,Tables!$C$4:$C$23)</f>
        <v>8</v>
      </c>
      <c r="D24" s="159" t="s">
        <v>99</v>
      </c>
      <c r="E24" s="160">
        <f>SUM(H25:AN25)</f>
        <v>17</v>
      </c>
      <c r="F24" s="161"/>
      <c r="G24" s="162" t="s">
        <v>91</v>
      </c>
      <c r="H24" s="163">
        <v>500</v>
      </c>
      <c r="I24" s="164">
        <v>500</v>
      </c>
      <c r="J24" s="164">
        <v>900</v>
      </c>
      <c r="K24" s="165">
        <v>900</v>
      </c>
      <c r="L24" s="165">
        <v>1550</v>
      </c>
      <c r="M24" s="165">
        <v>1600</v>
      </c>
      <c r="N24" s="165">
        <v>800</v>
      </c>
      <c r="O24" s="166">
        <v>2050</v>
      </c>
      <c r="P24" s="166">
        <v>350</v>
      </c>
      <c r="Q24" s="166">
        <v>1400</v>
      </c>
      <c r="R24" s="166">
        <v>1200</v>
      </c>
      <c r="S24" s="166">
        <v>1600</v>
      </c>
      <c r="T24" s="166">
        <v>400</v>
      </c>
      <c r="U24" s="166">
        <v>2350</v>
      </c>
      <c r="V24" s="166">
        <v>2433</v>
      </c>
      <c r="W24" s="167">
        <v>1850</v>
      </c>
      <c r="X24" s="167">
        <v>1650</v>
      </c>
      <c r="Y24" s="167">
        <v>1100</v>
      </c>
      <c r="Z24" s="167">
        <v>1400</v>
      </c>
      <c r="AA24" s="167">
        <v>1200</v>
      </c>
      <c r="AB24" s="167">
        <v>2300</v>
      </c>
      <c r="AC24" s="167">
        <v>850</v>
      </c>
      <c r="AD24" s="167">
        <v>1500</v>
      </c>
      <c r="AE24" s="167">
        <v>7700</v>
      </c>
      <c r="AF24" s="167">
        <v>2000</v>
      </c>
      <c r="AG24" s="167">
        <v>4533</v>
      </c>
      <c r="AH24" s="167"/>
      <c r="AI24" s="167"/>
      <c r="AJ24" s="167"/>
      <c r="AK24" s="167"/>
      <c r="AL24" s="167"/>
      <c r="AM24" s="167"/>
      <c r="AN24" s="167"/>
      <c r="AO24" s="155"/>
    </row>
    <row r="25" spans="2:41" s="156" customFormat="1" ht="12.75">
      <c r="B25" s="159" t="s">
        <v>91</v>
      </c>
      <c r="C25" s="160">
        <f>SUM(H24:AN24)</f>
        <v>44616</v>
      </c>
      <c r="D25" s="159" t="s">
        <v>98</v>
      </c>
      <c r="E25" s="160">
        <f>SUM(H26:AN26)</f>
        <v>55</v>
      </c>
      <c r="F25" s="161"/>
      <c r="G25" s="168" t="s">
        <v>99</v>
      </c>
      <c r="H25" s="169">
        <v>1</v>
      </c>
      <c r="I25" s="249">
        <v>1</v>
      </c>
      <c r="J25" s="249">
        <v>0</v>
      </c>
      <c r="K25" s="250">
        <v>0</v>
      </c>
      <c r="L25" s="251">
        <v>1</v>
      </c>
      <c r="M25" s="251">
        <v>1</v>
      </c>
      <c r="N25" s="251">
        <v>1</v>
      </c>
      <c r="O25" s="251">
        <v>1</v>
      </c>
      <c r="P25" s="251">
        <v>1</v>
      </c>
      <c r="Q25" s="251">
        <v>3</v>
      </c>
      <c r="R25" s="251">
        <v>1</v>
      </c>
      <c r="S25" s="251">
        <v>1</v>
      </c>
      <c r="T25" s="251">
        <v>0</v>
      </c>
      <c r="U25" s="251">
        <v>0</v>
      </c>
      <c r="V25" s="251">
        <v>0</v>
      </c>
      <c r="W25" s="250">
        <v>0</v>
      </c>
      <c r="X25" s="250">
        <v>1</v>
      </c>
      <c r="Y25" s="250">
        <v>1</v>
      </c>
      <c r="Z25" s="250">
        <v>1</v>
      </c>
      <c r="AA25" s="250"/>
      <c r="AB25" s="250"/>
      <c r="AC25" s="250">
        <v>2</v>
      </c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155"/>
    </row>
    <row r="26" spans="2:41" s="156" customFormat="1" ht="12.75">
      <c r="B26" s="173" t="s">
        <v>106</v>
      </c>
      <c r="C26" s="174">
        <f>VLOOKUP(C24+1,Tables!$B$3:$C$23,2)-C25</f>
        <v>7384</v>
      </c>
      <c r="D26" s="159" t="s">
        <v>107</v>
      </c>
      <c r="E26" s="160">
        <f>SUM(H27:AN27)</f>
        <v>67</v>
      </c>
      <c r="F26" s="161"/>
      <c r="G26" s="168" t="s">
        <v>98</v>
      </c>
      <c r="H26" s="169">
        <v>2</v>
      </c>
      <c r="I26" s="170">
        <v>3</v>
      </c>
      <c r="J26" s="170">
        <v>2</v>
      </c>
      <c r="K26" s="171">
        <v>3</v>
      </c>
      <c r="L26" s="172">
        <v>3</v>
      </c>
      <c r="M26" s="172">
        <v>3</v>
      </c>
      <c r="N26" s="172">
        <v>4</v>
      </c>
      <c r="O26" s="172">
        <v>3</v>
      </c>
      <c r="P26" s="172">
        <v>3</v>
      </c>
      <c r="Q26" s="172">
        <v>2</v>
      </c>
      <c r="R26" s="172">
        <v>0</v>
      </c>
      <c r="S26" s="172">
        <v>3</v>
      </c>
      <c r="T26" s="172">
        <v>4</v>
      </c>
      <c r="U26" s="172">
        <v>4</v>
      </c>
      <c r="V26" s="172">
        <v>3</v>
      </c>
      <c r="W26" s="171">
        <v>3</v>
      </c>
      <c r="X26" s="171">
        <v>2</v>
      </c>
      <c r="Y26" s="171">
        <v>3</v>
      </c>
      <c r="Z26" s="171">
        <v>2</v>
      </c>
      <c r="AA26" s="171"/>
      <c r="AB26" s="171"/>
      <c r="AC26" s="171">
        <v>3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55"/>
    </row>
    <row r="27" spans="2:41" s="156" customFormat="1" ht="13.5" thickBot="1">
      <c r="B27" s="175" t="s">
        <v>104</v>
      </c>
      <c r="C27" s="223">
        <f>1-(((C26)/((VLOOKUP(C24+1,Tables!$B$3:$C$23,2)-VLOOKUP(C24,Tables!$B$3:$C$23,2)))))</f>
        <v>0.5385</v>
      </c>
      <c r="D27" s="175" t="s">
        <v>103</v>
      </c>
      <c r="E27" s="176">
        <f>SUM(E24:E25)-E26</f>
        <v>5</v>
      </c>
      <c r="F27" s="161"/>
      <c r="G27" s="177" t="s">
        <v>107</v>
      </c>
      <c r="H27" s="178"/>
      <c r="I27" s="179"/>
      <c r="J27" s="179"/>
      <c r="K27" s="180">
        <v>1</v>
      </c>
      <c r="L27" s="181"/>
      <c r="M27" s="181">
        <v>5</v>
      </c>
      <c r="N27" s="181">
        <v>13</v>
      </c>
      <c r="O27" s="181">
        <v>4</v>
      </c>
      <c r="P27" s="181"/>
      <c r="Q27" s="181">
        <v>3</v>
      </c>
      <c r="R27" s="181">
        <v>7</v>
      </c>
      <c r="S27" s="181"/>
      <c r="T27" s="181"/>
      <c r="U27" s="181">
        <v>4</v>
      </c>
      <c r="V27" s="181">
        <v>7</v>
      </c>
      <c r="W27" s="180">
        <v>5</v>
      </c>
      <c r="X27" s="180"/>
      <c r="Y27" s="180">
        <v>1</v>
      </c>
      <c r="Z27" s="180"/>
      <c r="AA27" s="180">
        <v>4</v>
      </c>
      <c r="AB27" s="180">
        <v>13</v>
      </c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55"/>
    </row>
    <row r="28" spans="2:41" s="156" customFormat="1" ht="12.75">
      <c r="B28" s="449" t="str">
        <f>PC6</f>
        <v>Ahmad</v>
      </c>
      <c r="C28" s="450"/>
      <c r="D28" s="450"/>
      <c r="E28" s="451"/>
      <c r="F28" s="151"/>
      <c r="G28" s="152"/>
      <c r="H28" s="153" t="str">
        <f aca="true" t="shared" si="5" ref="H28:AN28">PC6</f>
        <v>Ahmad</v>
      </c>
      <c r="I28" s="153" t="str">
        <f t="shared" si="5"/>
        <v>Ahmad</v>
      </c>
      <c r="J28" s="153" t="str">
        <f t="shared" si="5"/>
        <v>Ahmad</v>
      </c>
      <c r="K28" s="153" t="str">
        <f t="shared" si="5"/>
        <v>Ahmad</v>
      </c>
      <c r="L28" s="153" t="str">
        <f t="shared" si="5"/>
        <v>Ahmad</v>
      </c>
      <c r="M28" s="153" t="str">
        <f t="shared" si="5"/>
        <v>Ahmad</v>
      </c>
      <c r="N28" s="153" t="str">
        <f t="shared" si="5"/>
        <v>Ahmad</v>
      </c>
      <c r="O28" s="153" t="str">
        <f t="shared" si="5"/>
        <v>Ahmad</v>
      </c>
      <c r="P28" s="153" t="str">
        <f t="shared" si="5"/>
        <v>Ahmad</v>
      </c>
      <c r="Q28" s="153" t="str">
        <f t="shared" si="5"/>
        <v>Ahmad</v>
      </c>
      <c r="R28" s="153" t="str">
        <f t="shared" si="5"/>
        <v>Ahmad</v>
      </c>
      <c r="S28" s="153" t="str">
        <f t="shared" si="5"/>
        <v>Ahmad</v>
      </c>
      <c r="T28" s="153" t="str">
        <f t="shared" si="5"/>
        <v>Ahmad</v>
      </c>
      <c r="U28" s="153" t="str">
        <f t="shared" si="5"/>
        <v>Ahmad</v>
      </c>
      <c r="V28" s="153" t="str">
        <f t="shared" si="5"/>
        <v>Ahmad</v>
      </c>
      <c r="W28" s="153" t="str">
        <f t="shared" si="5"/>
        <v>Ahmad</v>
      </c>
      <c r="X28" s="153" t="str">
        <f t="shared" si="5"/>
        <v>Ahmad</v>
      </c>
      <c r="Y28" s="153" t="str">
        <f t="shared" si="5"/>
        <v>Ahmad</v>
      </c>
      <c r="Z28" s="153" t="str">
        <f t="shared" si="5"/>
        <v>Ahmad</v>
      </c>
      <c r="AA28" s="153" t="str">
        <f t="shared" si="5"/>
        <v>Ahmad</v>
      </c>
      <c r="AB28" s="153" t="str">
        <f t="shared" si="5"/>
        <v>Ahmad</v>
      </c>
      <c r="AC28" s="153" t="str">
        <f t="shared" si="5"/>
        <v>Ahmad</v>
      </c>
      <c r="AD28" s="153" t="str">
        <f t="shared" si="5"/>
        <v>Ahmad</v>
      </c>
      <c r="AE28" s="153" t="str">
        <f t="shared" si="5"/>
        <v>Ahmad</v>
      </c>
      <c r="AF28" s="153" t="str">
        <f t="shared" si="5"/>
        <v>Ahmad</v>
      </c>
      <c r="AG28" s="153" t="str">
        <f t="shared" si="5"/>
        <v>Ahmad</v>
      </c>
      <c r="AH28" s="153" t="str">
        <f t="shared" si="5"/>
        <v>Ahmad</v>
      </c>
      <c r="AI28" s="153" t="str">
        <f t="shared" si="5"/>
        <v>Ahmad</v>
      </c>
      <c r="AJ28" s="153" t="str">
        <f t="shared" si="5"/>
        <v>Ahmad</v>
      </c>
      <c r="AK28" s="153" t="str">
        <f t="shared" si="5"/>
        <v>Ahmad</v>
      </c>
      <c r="AL28" s="153" t="str">
        <f t="shared" si="5"/>
        <v>Ahmad</v>
      </c>
      <c r="AM28" s="153" t="str">
        <f t="shared" si="5"/>
        <v>Ahmad</v>
      </c>
      <c r="AN28" s="153" t="str">
        <f t="shared" si="5"/>
        <v>Ahmad</v>
      </c>
      <c r="AO28" s="155"/>
    </row>
    <row r="29" spans="2:41" s="156" customFormat="1" ht="12.75">
      <c r="B29" s="157" t="s">
        <v>105</v>
      </c>
      <c r="C29" s="158">
        <f>MATCH(C30,Tables!$C$4:$C$23)</f>
        <v>8</v>
      </c>
      <c r="D29" s="159" t="s">
        <v>99</v>
      </c>
      <c r="E29" s="160">
        <f>SUM(H30:AN30)</f>
        <v>11</v>
      </c>
      <c r="F29" s="161"/>
      <c r="G29" s="162" t="s">
        <v>91</v>
      </c>
      <c r="H29" s="182">
        <v>500</v>
      </c>
      <c r="I29" s="183">
        <v>500</v>
      </c>
      <c r="J29" s="164">
        <v>900</v>
      </c>
      <c r="K29" s="165">
        <v>900</v>
      </c>
      <c r="L29" s="167">
        <v>1550</v>
      </c>
      <c r="M29" s="167">
        <v>1600</v>
      </c>
      <c r="N29" s="165">
        <v>800</v>
      </c>
      <c r="O29" s="184">
        <v>2050</v>
      </c>
      <c r="P29" s="184">
        <v>350</v>
      </c>
      <c r="Q29" s="184">
        <v>1400</v>
      </c>
      <c r="R29" s="184">
        <v>1200</v>
      </c>
      <c r="S29" s="184">
        <v>1600</v>
      </c>
      <c r="T29" s="184">
        <v>400</v>
      </c>
      <c r="U29" s="184">
        <v>2350</v>
      </c>
      <c r="V29" s="184">
        <v>2433</v>
      </c>
      <c r="W29" s="167">
        <v>1850</v>
      </c>
      <c r="X29" s="167">
        <v>1650</v>
      </c>
      <c r="Y29" s="167">
        <v>1100</v>
      </c>
      <c r="Z29" s="167">
        <v>1400</v>
      </c>
      <c r="AA29" s="167">
        <v>1200</v>
      </c>
      <c r="AB29" s="167">
        <v>2300</v>
      </c>
      <c r="AC29" s="167">
        <v>850</v>
      </c>
      <c r="AD29" s="167">
        <v>1500</v>
      </c>
      <c r="AE29" s="167">
        <v>7700</v>
      </c>
      <c r="AF29" s="167">
        <v>2000</v>
      </c>
      <c r="AG29" s="167">
        <v>4533</v>
      </c>
      <c r="AH29" s="167"/>
      <c r="AI29" s="167"/>
      <c r="AJ29" s="167"/>
      <c r="AK29" s="167"/>
      <c r="AL29" s="167"/>
      <c r="AM29" s="167"/>
      <c r="AN29" s="167"/>
      <c r="AO29" s="155"/>
    </row>
    <row r="30" spans="2:41" s="156" customFormat="1" ht="12.75">
      <c r="B30" s="159" t="s">
        <v>91</v>
      </c>
      <c r="C30" s="160">
        <f>SUM(H29:AN29)</f>
        <v>44616</v>
      </c>
      <c r="D30" s="159" t="s">
        <v>98</v>
      </c>
      <c r="E30" s="160">
        <f>SUM(H31:AN31)</f>
        <v>3</v>
      </c>
      <c r="F30" s="161"/>
      <c r="G30" s="168" t="s">
        <v>99</v>
      </c>
      <c r="H30" s="169">
        <v>1</v>
      </c>
      <c r="I30" s="249">
        <v>1</v>
      </c>
      <c r="J30" s="249">
        <v>0</v>
      </c>
      <c r="K30" s="250">
        <v>0</v>
      </c>
      <c r="L30" s="251">
        <v>1</v>
      </c>
      <c r="M30" s="251">
        <v>0</v>
      </c>
      <c r="N30" s="251">
        <v>1</v>
      </c>
      <c r="O30" s="251">
        <v>1</v>
      </c>
      <c r="P30" s="251">
        <v>1</v>
      </c>
      <c r="Q30" s="251">
        <v>2</v>
      </c>
      <c r="R30" s="251">
        <v>0</v>
      </c>
      <c r="S30" s="251">
        <v>0</v>
      </c>
      <c r="T30" s="251">
        <v>0</v>
      </c>
      <c r="U30" s="251">
        <v>0</v>
      </c>
      <c r="V30" s="251">
        <v>0</v>
      </c>
      <c r="W30" s="250">
        <v>0</v>
      </c>
      <c r="X30" s="250">
        <v>1</v>
      </c>
      <c r="Y30" s="250">
        <v>1</v>
      </c>
      <c r="Z30" s="250">
        <v>1</v>
      </c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155"/>
    </row>
    <row r="31" spans="2:41" s="156" customFormat="1" ht="12.75">
      <c r="B31" s="173" t="s">
        <v>106</v>
      </c>
      <c r="C31" s="174">
        <f>VLOOKUP(C29+1,Tables!$B$3:$C$23,2)-C30</f>
        <v>7384</v>
      </c>
      <c r="D31" s="159" t="s">
        <v>107</v>
      </c>
      <c r="E31" s="160">
        <f>SUM(H32:AN32)</f>
        <v>14</v>
      </c>
      <c r="F31" s="161"/>
      <c r="G31" s="168" t="s">
        <v>98</v>
      </c>
      <c r="H31" s="169">
        <v>0</v>
      </c>
      <c r="I31" s="170">
        <v>0</v>
      </c>
      <c r="J31" s="170">
        <v>0</v>
      </c>
      <c r="K31" s="171">
        <v>0</v>
      </c>
      <c r="L31" s="172">
        <v>1</v>
      </c>
      <c r="M31" s="172">
        <v>0</v>
      </c>
      <c r="N31" s="172">
        <v>2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1">
        <v>0</v>
      </c>
      <c r="X31" s="171">
        <v>0</v>
      </c>
      <c r="Y31" s="171">
        <v>0</v>
      </c>
      <c r="Z31" s="171">
        <v>0</v>
      </c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55"/>
    </row>
    <row r="32" spans="2:41" s="156" customFormat="1" ht="13.5" thickBot="1">
      <c r="B32" s="175" t="s">
        <v>104</v>
      </c>
      <c r="C32" s="223">
        <f>1-(((C31)/((VLOOKUP(C29+1,Tables!$B$3:$C$23,2)-VLOOKUP(C29,Tables!$B$3:$C$23,2)))))</f>
        <v>0.5385</v>
      </c>
      <c r="D32" s="175" t="s">
        <v>103</v>
      </c>
      <c r="E32" s="176">
        <f>SUM(E29:E30)-E31</f>
        <v>0</v>
      </c>
      <c r="F32" s="161"/>
      <c r="G32" s="189" t="s">
        <v>107</v>
      </c>
      <c r="H32" s="185"/>
      <c r="I32" s="186"/>
      <c r="J32" s="186"/>
      <c r="K32" s="187"/>
      <c r="L32" s="188"/>
      <c r="M32" s="188">
        <v>1</v>
      </c>
      <c r="N32" s="188">
        <v>2</v>
      </c>
      <c r="O32" s="188"/>
      <c r="P32" s="188"/>
      <c r="Q32" s="188"/>
      <c r="R32" s="188">
        <v>3</v>
      </c>
      <c r="S32" s="188"/>
      <c r="T32" s="188"/>
      <c r="U32" s="188">
        <v>2</v>
      </c>
      <c r="V32" s="188">
        <v>2</v>
      </c>
      <c r="W32" s="187"/>
      <c r="X32" s="187">
        <v>1</v>
      </c>
      <c r="Y32" s="187"/>
      <c r="Z32" s="187"/>
      <c r="AA32" s="187">
        <v>2</v>
      </c>
      <c r="AB32" s="187">
        <v>1</v>
      </c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55"/>
    </row>
    <row r="33" spans="2:43" ht="7.5" customHeight="1">
      <c r="B33" s="8"/>
      <c r="C33" s="8"/>
      <c r="D33" s="8"/>
      <c r="E33" s="8"/>
      <c r="F33" s="149"/>
      <c r="G33" s="8"/>
      <c r="H33" s="142"/>
      <c r="I33" s="142"/>
      <c r="J33" s="142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P33" s="7"/>
      <c r="AQ33" s="7"/>
    </row>
  </sheetData>
  <mergeCells count="7">
    <mergeCell ref="B1:E1"/>
    <mergeCell ref="B3:E3"/>
    <mergeCell ref="B8:E8"/>
    <mergeCell ref="B28:E28"/>
    <mergeCell ref="B13:E13"/>
    <mergeCell ref="B18:E18"/>
    <mergeCell ref="B23:E23"/>
  </mergeCells>
  <printOptions horizontalCentered="1"/>
  <pageMargins left="0.75" right="0.75" top="0.75" bottom="0.75" header="0.5" footer="0.5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0"/>
  </sheetPr>
  <dimension ref="B1:N43"/>
  <sheetViews>
    <sheetView showGridLines="0" workbookViewId="0" topLeftCell="A1">
      <selection activeCell="J23" sqref="J23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10.7109375" style="2" customWidth="1"/>
    <col min="4" max="4" width="3.7109375" style="2" customWidth="1"/>
    <col min="5" max="5" width="10.7109375" style="2" customWidth="1"/>
    <col min="6" max="6" width="10.7109375" style="3" customWidth="1"/>
    <col min="7" max="7" width="3.7109375" style="3" customWidth="1"/>
    <col min="8" max="16384" width="10.7109375" style="1" customWidth="1"/>
  </cols>
  <sheetData>
    <row r="1" spans="2:10" ht="21">
      <c r="B1" s="190" t="s">
        <v>110</v>
      </c>
      <c r="C1" s="139"/>
      <c r="D1" s="139"/>
      <c r="E1" s="139"/>
      <c r="F1" s="139"/>
      <c r="G1" s="139"/>
      <c r="I1" s="7"/>
      <c r="J1" s="7"/>
    </row>
    <row r="2" spans="3:7" ht="14.25" thickBot="1">
      <c r="C2" s="4"/>
      <c r="D2" s="4"/>
      <c r="E2" s="4"/>
      <c r="F2" s="4"/>
      <c r="G2" s="4"/>
    </row>
    <row r="3" spans="2:11" ht="13.5">
      <c r="B3" s="201" t="s">
        <v>42</v>
      </c>
      <c r="C3" s="202" t="s">
        <v>97</v>
      </c>
      <c r="D3" s="191"/>
      <c r="E3" s="193" t="s">
        <v>92</v>
      </c>
      <c r="F3" s="194" t="s">
        <v>93</v>
      </c>
      <c r="G3" s="6"/>
      <c r="H3" s="211" t="s">
        <v>93</v>
      </c>
      <c r="I3" s="212" t="s">
        <v>94</v>
      </c>
      <c r="J3" s="213" t="s">
        <v>43</v>
      </c>
      <c r="K3" s="214" t="s">
        <v>92</v>
      </c>
    </row>
    <row r="4" spans="2:11" ht="13.5">
      <c r="B4" s="203">
        <v>1</v>
      </c>
      <c r="C4" s="196">
        <v>0</v>
      </c>
      <c r="D4" s="192"/>
      <c r="E4" s="195">
        <v>1</v>
      </c>
      <c r="F4" s="196">
        <v>300</v>
      </c>
      <c r="G4" s="6"/>
      <c r="H4" s="210">
        <f aca="true" t="shared" si="0" ref="H4:H16">IF(K4=0,"",J4*(VLOOKUP(K4,$E$3:$F$23,2)))</f>
      </c>
      <c r="I4" s="267"/>
      <c r="J4" s="268"/>
      <c r="K4" s="269"/>
    </row>
    <row r="5" spans="2:11" ht="13.5">
      <c r="B5" s="204">
        <v>2</v>
      </c>
      <c r="C5" s="198">
        <f>1000*(B4*(B4+1)/2)</f>
        <v>1000</v>
      </c>
      <c r="D5" s="192"/>
      <c r="E5" s="197">
        <v>2</v>
      </c>
      <c r="F5" s="198">
        <v>600</v>
      </c>
      <c r="G5" s="5"/>
      <c r="H5" s="133">
        <f t="shared" si="0"/>
      </c>
      <c r="I5" s="134"/>
      <c r="J5" s="135"/>
      <c r="K5" s="136"/>
    </row>
    <row r="6" spans="2:11" ht="13.5">
      <c r="B6" s="204">
        <v>3</v>
      </c>
      <c r="C6" s="198">
        <f>1000*(B5*(B5+1)/2)</f>
        <v>3000</v>
      </c>
      <c r="D6" s="192"/>
      <c r="E6" s="197">
        <v>3</v>
      </c>
      <c r="F6" s="198">
        <v>900</v>
      </c>
      <c r="G6" s="5"/>
      <c r="H6" s="133">
        <f t="shared" si="0"/>
      </c>
      <c r="I6" s="134"/>
      <c r="J6" s="135"/>
      <c r="K6" s="136"/>
    </row>
    <row r="7" spans="2:11" ht="13.5">
      <c r="B7" s="204">
        <v>4</v>
      </c>
      <c r="C7" s="198">
        <f>1000*(B6*(B6+1)/2)</f>
        <v>6000</v>
      </c>
      <c r="D7" s="192"/>
      <c r="E7" s="197">
        <v>4</v>
      </c>
      <c r="F7" s="198">
        <v>1200</v>
      </c>
      <c r="G7" s="5"/>
      <c r="H7" s="133">
        <f t="shared" si="0"/>
      </c>
      <c r="I7" s="134"/>
      <c r="J7" s="135"/>
      <c r="K7" s="136"/>
    </row>
    <row r="8" spans="2:11" ht="13.5">
      <c r="B8" s="204">
        <v>5</v>
      </c>
      <c r="C8" s="198">
        <f>1000*(B7*(B7+1)/2)</f>
        <v>10000</v>
      </c>
      <c r="D8" s="192"/>
      <c r="E8" s="197">
        <v>5</v>
      </c>
      <c r="F8" s="198">
        <v>1800</v>
      </c>
      <c r="G8" s="5"/>
      <c r="H8" s="133">
        <f t="shared" si="0"/>
      </c>
      <c r="I8" s="134"/>
      <c r="J8" s="135"/>
      <c r="K8" s="136"/>
    </row>
    <row r="9" spans="2:11" ht="13.5">
      <c r="B9" s="204">
        <v>6</v>
      </c>
      <c r="C9" s="198">
        <v>16000</v>
      </c>
      <c r="D9" s="192"/>
      <c r="E9" s="197">
        <v>6</v>
      </c>
      <c r="F9" s="198">
        <v>2400</v>
      </c>
      <c r="G9" s="5"/>
      <c r="H9" s="133">
        <f t="shared" si="0"/>
      </c>
      <c r="I9" s="134"/>
      <c r="J9" s="135"/>
      <c r="K9" s="136"/>
    </row>
    <row r="10" spans="2:11" ht="13.5">
      <c r="B10" s="205">
        <v>7</v>
      </c>
      <c r="C10" s="198">
        <v>24000</v>
      </c>
      <c r="D10" s="192"/>
      <c r="E10" s="197">
        <v>7</v>
      </c>
      <c r="F10" s="198">
        <v>3600</v>
      </c>
      <c r="G10" s="5"/>
      <c r="H10" s="133">
        <f t="shared" si="0"/>
      </c>
      <c r="I10" s="134"/>
      <c r="J10" s="135"/>
      <c r="K10" s="136"/>
    </row>
    <row r="11" spans="2:11" ht="13.5">
      <c r="B11" s="205">
        <v>8</v>
      </c>
      <c r="C11" s="198">
        <v>36000</v>
      </c>
      <c r="D11" s="192"/>
      <c r="E11" s="197">
        <v>8</v>
      </c>
      <c r="F11" s="198">
        <v>4800</v>
      </c>
      <c r="G11" s="5"/>
      <c r="H11" s="133">
        <f t="shared" si="0"/>
      </c>
      <c r="I11" s="134"/>
      <c r="J11" s="135"/>
      <c r="K11" s="136"/>
    </row>
    <row r="12" spans="2:11" ht="13.5">
      <c r="B12" s="206">
        <v>9</v>
      </c>
      <c r="C12" s="198">
        <v>52000</v>
      </c>
      <c r="D12" s="192"/>
      <c r="E12" s="197">
        <v>9</v>
      </c>
      <c r="F12" s="198">
        <v>7200</v>
      </c>
      <c r="G12" s="5"/>
      <c r="H12" s="133">
        <f t="shared" si="0"/>
      </c>
      <c r="I12" s="134"/>
      <c r="J12" s="135"/>
      <c r="K12" s="136"/>
    </row>
    <row r="13" spans="2:11" ht="13.5">
      <c r="B13" s="206">
        <v>10</v>
      </c>
      <c r="C13" s="198">
        <v>76000</v>
      </c>
      <c r="D13" s="192"/>
      <c r="E13" s="197">
        <v>10</v>
      </c>
      <c r="F13" s="198">
        <v>9600</v>
      </c>
      <c r="G13" s="5"/>
      <c r="H13" s="133">
        <f t="shared" si="0"/>
      </c>
      <c r="I13" s="134"/>
      <c r="J13" s="135"/>
      <c r="K13" s="136"/>
    </row>
    <row r="14" spans="2:11" ht="13.5">
      <c r="B14" s="206">
        <v>11</v>
      </c>
      <c r="C14" s="198">
        <v>110000</v>
      </c>
      <c r="D14" s="192"/>
      <c r="E14" s="197">
        <v>11</v>
      </c>
      <c r="F14" s="198">
        <v>14000</v>
      </c>
      <c r="G14" s="6"/>
      <c r="H14" s="133">
        <f t="shared" si="0"/>
      </c>
      <c r="I14" s="134"/>
      <c r="J14" s="135"/>
      <c r="K14" s="136"/>
    </row>
    <row r="15" spans="2:11" ht="13.5">
      <c r="B15" s="206">
        <v>12</v>
      </c>
      <c r="C15" s="198">
        <v>160000</v>
      </c>
      <c r="D15" s="192"/>
      <c r="E15" s="197">
        <v>12</v>
      </c>
      <c r="F15" s="198">
        <v>19000</v>
      </c>
      <c r="G15" s="6"/>
      <c r="H15" s="133">
        <f t="shared" si="0"/>
      </c>
      <c r="I15" s="134"/>
      <c r="J15" s="135"/>
      <c r="K15" s="136"/>
    </row>
    <row r="16" spans="2:11" ht="13.5">
      <c r="B16" s="206">
        <v>13</v>
      </c>
      <c r="C16" s="198">
        <v>220000</v>
      </c>
      <c r="D16" s="192"/>
      <c r="E16" s="197">
        <v>13</v>
      </c>
      <c r="F16" s="198">
        <v>29000</v>
      </c>
      <c r="G16" s="6"/>
      <c r="H16" s="133">
        <f t="shared" si="0"/>
      </c>
      <c r="I16" s="134"/>
      <c r="J16" s="135"/>
      <c r="K16" s="136"/>
    </row>
    <row r="17" spans="2:11" ht="13.5">
      <c r="B17" s="205">
        <v>14</v>
      </c>
      <c r="C17" s="198">
        <v>320000</v>
      </c>
      <c r="D17" s="192"/>
      <c r="E17" s="197">
        <v>14</v>
      </c>
      <c r="F17" s="198">
        <v>38000</v>
      </c>
      <c r="G17" s="6"/>
      <c r="H17" s="133">
        <f aca="true" t="shared" si="1" ref="H17:H23">IF(K17=0,"",J17*(VLOOKUP(K17,$E$3:$F$23,2)))</f>
      </c>
      <c r="I17" s="134"/>
      <c r="J17" s="135"/>
      <c r="K17" s="136"/>
    </row>
    <row r="18" spans="2:11" ht="13.5">
      <c r="B18" s="206">
        <v>15</v>
      </c>
      <c r="C18" s="198">
        <v>440000</v>
      </c>
      <c r="D18" s="192"/>
      <c r="E18" s="197">
        <v>15</v>
      </c>
      <c r="F18" s="198">
        <v>58000</v>
      </c>
      <c r="H18" s="133">
        <f t="shared" si="1"/>
      </c>
      <c r="I18" s="134"/>
      <c r="J18" s="135"/>
      <c r="K18" s="136"/>
    </row>
    <row r="19" spans="2:11" ht="13.5">
      <c r="B19" s="206">
        <v>16</v>
      </c>
      <c r="C19" s="198">
        <v>640000</v>
      </c>
      <c r="D19" s="192"/>
      <c r="E19" s="197">
        <v>16</v>
      </c>
      <c r="F19" s="198">
        <v>77000</v>
      </c>
      <c r="H19" s="133">
        <f t="shared" si="1"/>
      </c>
      <c r="I19" s="134"/>
      <c r="J19" s="135"/>
      <c r="K19" s="136"/>
    </row>
    <row r="20" spans="2:11" ht="13.5">
      <c r="B20" s="206">
        <v>17</v>
      </c>
      <c r="C20" s="198">
        <v>890000</v>
      </c>
      <c r="D20" s="192"/>
      <c r="E20" s="197">
        <v>17</v>
      </c>
      <c r="F20" s="198">
        <v>120000</v>
      </c>
      <c r="H20" s="133">
        <f t="shared" si="1"/>
      </c>
      <c r="I20" s="134"/>
      <c r="J20" s="135"/>
      <c r="K20" s="136"/>
    </row>
    <row r="21" spans="2:11" ht="13.5">
      <c r="B21" s="206">
        <v>18</v>
      </c>
      <c r="C21" s="198">
        <v>1300000</v>
      </c>
      <c r="D21" s="192"/>
      <c r="E21" s="197">
        <v>18</v>
      </c>
      <c r="F21" s="198">
        <v>150000</v>
      </c>
      <c r="H21" s="133">
        <f t="shared" si="1"/>
      </c>
      <c r="I21" s="134"/>
      <c r="J21" s="135"/>
      <c r="K21" s="136"/>
    </row>
    <row r="22" spans="2:11" ht="13.5">
      <c r="B22" s="206">
        <v>19</v>
      </c>
      <c r="C22" s="198">
        <v>1800000</v>
      </c>
      <c r="D22" s="192"/>
      <c r="E22" s="197">
        <v>19</v>
      </c>
      <c r="F22" s="198">
        <v>230000</v>
      </c>
      <c r="H22" s="133">
        <f t="shared" si="1"/>
      </c>
      <c r="I22" s="134"/>
      <c r="J22" s="135"/>
      <c r="K22" s="136"/>
    </row>
    <row r="23" spans="2:11" ht="14.25" thickBot="1">
      <c r="B23" s="207">
        <v>20</v>
      </c>
      <c r="C23" s="200">
        <v>2600000</v>
      </c>
      <c r="D23" s="192"/>
      <c r="E23" s="199">
        <v>20</v>
      </c>
      <c r="F23" s="200">
        <v>310000</v>
      </c>
      <c r="H23" s="215">
        <f t="shared" si="1"/>
      </c>
      <c r="I23" s="208"/>
      <c r="J23" s="216"/>
      <c r="K23" s="209"/>
    </row>
    <row r="24" spans="8:9" ht="13.5">
      <c r="H24" s="243">
        <f>SUM(H4:H23)</f>
        <v>0</v>
      </c>
      <c r="I24" s="137" t="s">
        <v>95</v>
      </c>
    </row>
    <row r="25" spans="7:10" ht="13.5">
      <c r="G25" s="1"/>
      <c r="H25" s="245">
        <v>6</v>
      </c>
      <c r="I25" s="244" t="s">
        <v>144</v>
      </c>
      <c r="J25" s="3"/>
    </row>
    <row r="26" spans="7:9" ht="14.25" thickBot="1">
      <c r="G26" s="1"/>
      <c r="H26" s="138">
        <f>H24/H25</f>
        <v>0</v>
      </c>
      <c r="I26" s="137" t="s">
        <v>96</v>
      </c>
    </row>
    <row r="27" spans="7:14" ht="13.5">
      <c r="G27" s="59"/>
      <c r="H27" s="59"/>
      <c r="I27" s="59"/>
      <c r="J27" s="59"/>
      <c r="K27" s="59"/>
      <c r="L27" s="59"/>
      <c r="M27" s="59"/>
      <c r="N27" s="59"/>
    </row>
    <row r="28" spans="8:14" ht="13.5">
      <c r="H28" s="217"/>
      <c r="I28" s="217"/>
      <c r="J28" s="217"/>
      <c r="K28" s="217"/>
      <c r="L28" s="217"/>
      <c r="M28" s="217"/>
      <c r="N28" s="217"/>
    </row>
    <row r="29" spans="8:14" ht="13.5">
      <c r="H29" s="217"/>
      <c r="I29" s="217"/>
      <c r="J29" s="217"/>
      <c r="K29" s="217"/>
      <c r="L29" s="217"/>
      <c r="M29" s="217"/>
      <c r="N29" s="217"/>
    </row>
    <row r="30" spans="8:14" ht="13.5">
      <c r="H30" s="217"/>
      <c r="I30" s="217"/>
      <c r="J30" s="217"/>
      <c r="K30" s="217"/>
      <c r="L30" s="217"/>
      <c r="M30" s="217"/>
      <c r="N30" s="217"/>
    </row>
    <row r="31" spans="8:14" ht="13.5">
      <c r="H31" s="217"/>
      <c r="I31" s="217"/>
      <c r="J31" s="217"/>
      <c r="K31" s="217"/>
      <c r="L31" s="217"/>
      <c r="M31" s="217"/>
      <c r="N31" s="217"/>
    </row>
    <row r="32" spans="8:14" ht="13.5">
      <c r="H32" s="217"/>
      <c r="I32" s="217"/>
      <c r="J32" s="217"/>
      <c r="K32" s="217"/>
      <c r="L32" s="217"/>
      <c r="M32" s="217"/>
      <c r="N32" s="217"/>
    </row>
    <row r="33" spans="3:7" ht="13.5">
      <c r="C33" s="1"/>
      <c r="D33" s="1"/>
      <c r="E33" s="1"/>
      <c r="F33" s="1"/>
      <c r="G33" s="1"/>
    </row>
    <row r="34" spans="3:7" ht="13.5">
      <c r="C34" s="1"/>
      <c r="D34" s="1"/>
      <c r="E34" s="1"/>
      <c r="F34" s="1"/>
      <c r="G34" s="1"/>
    </row>
    <row r="35" spans="3:7" ht="13.5">
      <c r="C35" s="1"/>
      <c r="D35" s="1"/>
      <c r="E35" s="1"/>
      <c r="F35" s="1"/>
      <c r="G35" s="1"/>
    </row>
    <row r="36" spans="3:7" ht="13.5">
      <c r="C36" s="1"/>
      <c r="D36" s="1"/>
      <c r="E36" s="1"/>
      <c r="F36" s="1"/>
      <c r="G36" s="1"/>
    </row>
    <row r="37" spans="3:7" ht="13.5">
      <c r="C37" s="1"/>
      <c r="D37" s="1"/>
      <c r="E37" s="1"/>
      <c r="F37" s="1"/>
      <c r="G37" s="1"/>
    </row>
    <row r="38" spans="3:7" ht="13.5">
      <c r="C38" s="1"/>
      <c r="D38" s="1"/>
      <c r="E38" s="1"/>
      <c r="F38" s="1"/>
      <c r="G38" s="1"/>
    </row>
    <row r="39" spans="3:7" ht="13.5">
      <c r="C39" s="1"/>
      <c r="D39" s="1"/>
      <c r="E39" s="1"/>
      <c r="F39" s="1"/>
      <c r="G39" s="1"/>
    </row>
    <row r="40" spans="3:7" ht="13.5">
      <c r="C40" s="1"/>
      <c r="D40" s="1"/>
      <c r="E40" s="1"/>
      <c r="F40" s="1"/>
      <c r="G40" s="1"/>
    </row>
    <row r="41" spans="3:7" ht="13.5">
      <c r="C41" s="1"/>
      <c r="D41" s="1"/>
      <c r="E41" s="1"/>
      <c r="F41" s="1"/>
      <c r="G41" s="1"/>
    </row>
    <row r="42" spans="3:7" ht="13.5">
      <c r="C42" s="1"/>
      <c r="D42" s="1"/>
      <c r="E42" s="1"/>
      <c r="F42" s="1"/>
      <c r="G42" s="1"/>
    </row>
    <row r="43" spans="3:7" ht="13.5">
      <c r="C43" s="1"/>
      <c r="D43" s="1"/>
      <c r="E43" s="1"/>
      <c r="F43" s="1"/>
      <c r="G43" s="1"/>
    </row>
  </sheetData>
  <printOptions horizontalCentered="1"/>
  <pageMargins left="0.75" right="0.75" top="0.75" bottom="0.75" header="0.5" footer="0.5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60"/>
  </sheetPr>
  <dimension ref="B1:Q21"/>
  <sheetViews>
    <sheetView showGridLines="0" workbookViewId="0" topLeftCell="A1">
      <selection activeCell="H20" sqref="H20"/>
    </sheetView>
  </sheetViews>
  <sheetFormatPr defaultColWidth="9.140625" defaultRowHeight="12.75"/>
  <cols>
    <col min="1" max="2" width="5.7109375" style="1" customWidth="1"/>
    <col min="3" max="6" width="5.7109375" style="2" customWidth="1"/>
    <col min="7" max="7" width="5.7109375" style="3" customWidth="1"/>
    <col min="8" max="16384" width="5.7109375" style="1" customWidth="1"/>
  </cols>
  <sheetData>
    <row r="1" spans="2:10" ht="21">
      <c r="B1" s="190" t="s">
        <v>111</v>
      </c>
      <c r="C1" s="139"/>
      <c r="D1" s="139"/>
      <c r="E1" s="139"/>
      <c r="F1" s="224"/>
      <c r="G1" s="139"/>
      <c r="H1" s="3"/>
      <c r="I1" s="7"/>
      <c r="J1" s="7"/>
    </row>
    <row r="2" spans="8:14" ht="13.5">
      <c r="H2" s="228"/>
      <c r="I2" s="228"/>
      <c r="J2" s="228"/>
      <c r="K2" s="228"/>
      <c r="L2" s="228"/>
      <c r="M2" s="228"/>
      <c r="N2" s="228"/>
    </row>
    <row r="3" spans="2:14" ht="15.75">
      <c r="B3" s="227" t="s">
        <v>112</v>
      </c>
      <c r="C3" s="225"/>
      <c r="D3" s="225"/>
      <c r="E3" s="225"/>
      <c r="F3" s="1"/>
      <c r="G3" s="226"/>
      <c r="H3" s="229"/>
      <c r="I3" s="229"/>
      <c r="J3" s="229"/>
      <c r="K3" s="229"/>
      <c r="L3" s="229"/>
      <c r="M3" s="229"/>
      <c r="N3" s="228"/>
    </row>
    <row r="4" spans="2:17" ht="13.5">
      <c r="B4" s="230" t="s">
        <v>118</v>
      </c>
      <c r="C4" s="231" t="s">
        <v>119</v>
      </c>
      <c r="D4" s="231"/>
      <c r="E4" s="231"/>
      <c r="F4" s="232" t="s">
        <v>127</v>
      </c>
      <c r="G4" s="233"/>
      <c r="H4" s="234"/>
      <c r="I4" s="234"/>
      <c r="J4" s="234"/>
      <c r="K4" s="235"/>
      <c r="L4" s="236" t="s">
        <v>131</v>
      </c>
      <c r="M4" s="234"/>
      <c r="N4" s="234"/>
      <c r="O4" s="233"/>
      <c r="P4" s="233"/>
      <c r="Q4" s="237"/>
    </row>
    <row r="5" spans="2:17" ht="13.5">
      <c r="B5" s="239" t="s">
        <v>113</v>
      </c>
      <c r="C5" s="452" t="s">
        <v>120</v>
      </c>
      <c r="D5" s="453"/>
      <c r="E5" s="454"/>
      <c r="F5" s="458" t="s">
        <v>125</v>
      </c>
      <c r="G5" s="459"/>
      <c r="H5" s="459"/>
      <c r="I5" s="459"/>
      <c r="J5" s="459"/>
      <c r="K5" s="460"/>
      <c r="L5" s="452" t="s">
        <v>132</v>
      </c>
      <c r="M5" s="453"/>
      <c r="N5" s="453"/>
      <c r="O5" s="453"/>
      <c r="P5" s="453"/>
      <c r="Q5" s="454"/>
    </row>
    <row r="6" spans="2:17" ht="13.5">
      <c r="B6" s="238" t="s">
        <v>114</v>
      </c>
      <c r="C6" s="455" t="s">
        <v>121</v>
      </c>
      <c r="D6" s="456"/>
      <c r="E6" s="457"/>
      <c r="F6" s="455" t="s">
        <v>126</v>
      </c>
      <c r="G6" s="456"/>
      <c r="H6" s="456"/>
      <c r="I6" s="456"/>
      <c r="J6" s="456"/>
      <c r="K6" s="457"/>
      <c r="L6" s="455" t="s">
        <v>133</v>
      </c>
      <c r="M6" s="456"/>
      <c r="N6" s="456"/>
      <c r="O6" s="456"/>
      <c r="P6" s="456"/>
      <c r="Q6" s="457"/>
    </row>
    <row r="7" spans="2:17" ht="13.5">
      <c r="B7" s="238" t="s">
        <v>115</v>
      </c>
      <c r="C7" s="455" t="s">
        <v>122</v>
      </c>
      <c r="D7" s="456"/>
      <c r="E7" s="457"/>
      <c r="F7" s="455" t="s">
        <v>128</v>
      </c>
      <c r="G7" s="456"/>
      <c r="H7" s="456"/>
      <c r="I7" s="456"/>
      <c r="J7" s="456"/>
      <c r="K7" s="457"/>
      <c r="L7" s="455" t="s">
        <v>134</v>
      </c>
      <c r="M7" s="456"/>
      <c r="N7" s="456"/>
      <c r="O7" s="456"/>
      <c r="P7" s="456"/>
      <c r="Q7" s="457"/>
    </row>
    <row r="8" spans="2:17" ht="13.5">
      <c r="B8" s="238" t="s">
        <v>116</v>
      </c>
      <c r="C8" s="455" t="s">
        <v>123</v>
      </c>
      <c r="D8" s="456"/>
      <c r="E8" s="457"/>
      <c r="F8" s="455" t="s">
        <v>129</v>
      </c>
      <c r="G8" s="456"/>
      <c r="H8" s="456"/>
      <c r="I8" s="456"/>
      <c r="J8" s="456"/>
      <c r="K8" s="457"/>
      <c r="L8" s="455" t="s">
        <v>135</v>
      </c>
      <c r="M8" s="456"/>
      <c r="N8" s="456"/>
      <c r="O8" s="456"/>
      <c r="P8" s="456"/>
      <c r="Q8" s="457"/>
    </row>
    <row r="9" spans="2:17" ht="13.5">
      <c r="B9" s="240" t="s">
        <v>117</v>
      </c>
      <c r="C9" s="461" t="s">
        <v>124</v>
      </c>
      <c r="D9" s="462"/>
      <c r="E9" s="463"/>
      <c r="F9" s="461" t="s">
        <v>130</v>
      </c>
      <c r="G9" s="462"/>
      <c r="H9" s="462"/>
      <c r="I9" s="462"/>
      <c r="J9" s="462"/>
      <c r="K9" s="463"/>
      <c r="L9" s="461" t="s">
        <v>136</v>
      </c>
      <c r="M9" s="462"/>
      <c r="N9" s="462"/>
      <c r="O9" s="462"/>
      <c r="P9" s="462"/>
      <c r="Q9" s="463"/>
    </row>
    <row r="10" spans="3:7" ht="13.5">
      <c r="C10" s="1"/>
      <c r="D10" s="1"/>
      <c r="E10" s="1"/>
      <c r="F10" s="1"/>
      <c r="G10" s="1"/>
    </row>
    <row r="11" spans="2:13" ht="15.75">
      <c r="B11" s="227" t="s">
        <v>143</v>
      </c>
      <c r="C11" s="1"/>
      <c r="D11" s="1"/>
      <c r="E11" s="1"/>
      <c r="F11" s="1"/>
      <c r="G11" s="1"/>
      <c r="I11" s="59" t="s">
        <v>57</v>
      </c>
      <c r="J11" s="59"/>
      <c r="K11" s="66"/>
      <c r="L11" s="77"/>
      <c r="M11" s="59"/>
    </row>
    <row r="12" spans="2:15" ht="13.5">
      <c r="B12" s="464" t="s">
        <v>137</v>
      </c>
      <c r="C12" s="464"/>
      <c r="D12" s="464"/>
      <c r="E12" s="472" t="s">
        <v>142</v>
      </c>
      <c r="F12" s="473"/>
      <c r="G12" s="474"/>
      <c r="I12" s="246" t="s">
        <v>72</v>
      </c>
      <c r="J12" s="467" t="s">
        <v>58</v>
      </c>
      <c r="K12" s="468"/>
      <c r="L12" s="467" t="s">
        <v>59</v>
      </c>
      <c r="M12" s="483"/>
      <c r="N12" s="483"/>
      <c r="O12" s="468"/>
    </row>
    <row r="13" spans="2:15" ht="13.5">
      <c r="B13" s="465" t="s">
        <v>138</v>
      </c>
      <c r="C13" s="465"/>
      <c r="D13" s="465"/>
      <c r="E13" s="475">
        <v>0.05</v>
      </c>
      <c r="F13" s="476"/>
      <c r="G13" s="415"/>
      <c r="I13" s="247" t="s">
        <v>60</v>
      </c>
      <c r="J13" s="469" t="s">
        <v>61</v>
      </c>
      <c r="K13" s="470"/>
      <c r="L13" s="469" t="s">
        <v>62</v>
      </c>
      <c r="M13" s="484"/>
      <c r="N13" s="484"/>
      <c r="O13" s="470"/>
    </row>
    <row r="14" spans="2:15" ht="13.5">
      <c r="B14" s="466" t="s">
        <v>139</v>
      </c>
      <c r="C14" s="466"/>
      <c r="D14" s="466"/>
      <c r="E14" s="477">
        <v>0.08</v>
      </c>
      <c r="F14" s="478"/>
      <c r="G14" s="405"/>
      <c r="I14" s="247" t="s">
        <v>63</v>
      </c>
      <c r="J14" s="469" t="s">
        <v>64</v>
      </c>
      <c r="K14" s="470"/>
      <c r="L14" s="469" t="s">
        <v>65</v>
      </c>
      <c r="M14" s="484"/>
      <c r="N14" s="484"/>
      <c r="O14" s="470"/>
    </row>
    <row r="15" spans="2:15" ht="13.5">
      <c r="B15" s="466" t="s">
        <v>140</v>
      </c>
      <c r="C15" s="466"/>
      <c r="D15" s="466"/>
      <c r="E15" s="477">
        <v>0.1</v>
      </c>
      <c r="F15" s="478"/>
      <c r="G15" s="405"/>
      <c r="I15" s="247" t="s">
        <v>66</v>
      </c>
      <c r="J15" s="469" t="s">
        <v>67</v>
      </c>
      <c r="K15" s="470"/>
      <c r="L15" s="469" t="s">
        <v>68</v>
      </c>
      <c r="M15" s="484"/>
      <c r="N15" s="484"/>
      <c r="O15" s="470"/>
    </row>
    <row r="16" spans="2:15" ht="13.5">
      <c r="B16" s="471" t="s">
        <v>141</v>
      </c>
      <c r="C16" s="471"/>
      <c r="D16" s="471"/>
      <c r="E16" s="479">
        <v>0.12</v>
      </c>
      <c r="F16" s="480"/>
      <c r="G16" s="413"/>
      <c r="I16" s="248" t="s">
        <v>69</v>
      </c>
      <c r="J16" s="481" t="s">
        <v>70</v>
      </c>
      <c r="K16" s="482"/>
      <c r="L16" s="481" t="s">
        <v>71</v>
      </c>
      <c r="M16" s="485"/>
      <c r="N16" s="485"/>
      <c r="O16" s="482"/>
    </row>
    <row r="18" ht="13.5">
      <c r="B18" s="1" t="s">
        <v>157</v>
      </c>
    </row>
    <row r="19" ht="13.5">
      <c r="C19" s="2" t="s">
        <v>158</v>
      </c>
    </row>
    <row r="20" ht="13.5">
      <c r="C20" s="2" t="s">
        <v>159</v>
      </c>
    </row>
    <row r="21" ht="13.5">
      <c r="C21" s="2" t="s">
        <v>160</v>
      </c>
    </row>
  </sheetData>
  <mergeCells count="35">
    <mergeCell ref="J15:K15"/>
    <mergeCell ref="J16:K16"/>
    <mergeCell ref="L12:O12"/>
    <mergeCell ref="L13:O13"/>
    <mergeCell ref="L14:O14"/>
    <mergeCell ref="L15:O15"/>
    <mergeCell ref="L16:O16"/>
    <mergeCell ref="B15:D15"/>
    <mergeCell ref="B16:D16"/>
    <mergeCell ref="E12:G12"/>
    <mergeCell ref="E13:G13"/>
    <mergeCell ref="E14:G14"/>
    <mergeCell ref="E15:G15"/>
    <mergeCell ref="E16:G16"/>
    <mergeCell ref="L9:Q9"/>
    <mergeCell ref="B12:D12"/>
    <mergeCell ref="B13:D13"/>
    <mergeCell ref="B14:D14"/>
    <mergeCell ref="C9:E9"/>
    <mergeCell ref="F9:K9"/>
    <mergeCell ref="J12:K12"/>
    <mergeCell ref="J13:K13"/>
    <mergeCell ref="J14:K14"/>
    <mergeCell ref="L5:Q5"/>
    <mergeCell ref="L6:Q6"/>
    <mergeCell ref="L7:Q7"/>
    <mergeCell ref="L8:Q8"/>
    <mergeCell ref="F5:K5"/>
    <mergeCell ref="F6:K6"/>
    <mergeCell ref="F7:K7"/>
    <mergeCell ref="F8:K8"/>
    <mergeCell ref="C5:E5"/>
    <mergeCell ref="C6:E6"/>
    <mergeCell ref="C7:E7"/>
    <mergeCell ref="C8:E8"/>
  </mergeCells>
  <printOptions horizontalCentered="1"/>
  <pageMargins left="0.75" right="0.75" top="0.75" bottom="0.75" header="0.5" footer="0.5"/>
  <pageSetup horizontalDpi="600" verticalDpi="600" orientation="landscape" scale="95" r:id="rId1"/>
  <ignoredErrors>
    <ignoredError sqref="B5:B8" twoDigitTextYear="1"/>
    <ignoredError sqref="B9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Rivera</dc:creator>
  <cp:keywords/>
  <dc:description/>
  <cp:lastModifiedBy>home</cp:lastModifiedBy>
  <cp:lastPrinted>2005-07-30T19:34:11Z</cp:lastPrinted>
  <dcterms:created xsi:type="dcterms:W3CDTF">2002-01-13T19:00:46Z</dcterms:created>
  <dcterms:modified xsi:type="dcterms:W3CDTF">2006-02-25T15:54:00Z</dcterms:modified>
  <cp:category/>
  <cp:version/>
  <cp:contentType/>
  <cp:contentStatus/>
</cp:coreProperties>
</file>